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CD799FD-24EF-476C-A912-3D1ABD1A2C6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<sst xmlns="http://schemas.openxmlformats.org/spreadsheetml/2006/main" count="22315" uniqueCount="444">
  <si>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</si>
  <si>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</si>
  <si>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</si>
  <si>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</si>
  <si>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</si>
  <si>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</si>
  <si>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</si>
  <si>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</si>
  <si>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</si>
  <si>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</si>
  <si>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</si>
  <si>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</si>
  <si>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</si>
  <si>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</si>
  <si>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</si>
  <si>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</si>
  <si>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</si>
  <si>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</si>
  <si>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</si>
  <si>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</si>
  <si>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</si>
  <si>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</si>
  <si>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</si>
  <si>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</si>
  <si>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</si>
  <si>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</si>
  <si>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</si>
  <si>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</si>
  <si>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</si>
  <si>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</si>
  <si>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</si>
  <si>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</si>
  <si>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</si>
  <si>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</si>
  <si>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</si>
  <si>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</si>
  <si>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</si>
  <si>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</si>
  <si>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</si>
  <si>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</si>
  <si>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</si>
  <si>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</si>
  <si>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</si>
  <si>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</si>
  <si>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</si>
  <si>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</si>
  <si>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</si>
  <si>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</si>
  <si>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</si>
  <si>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</si>
  <si>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</si>
  <si>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</si>
  <si>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</si>
  <si>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</si>
  <si>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</si>
  <si>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</si>
  <si>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</si>
  <si>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</si>
  <si>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</si>
  <si>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</si>
  <si>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</si>
  <si>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</si>
  <si>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</si>
  <si>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</si>
  <si>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</si>
  <si>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</si>
  <si>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</si>
  <si>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</si>
  <si>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</si>
  <si>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</si>
  <si>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</si>
  <si>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</si>
  <si>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</si>
  <si>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</si>
  <si>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</si>
  <si>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</si>
  <si>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</si>
  <si>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</si>
  <si>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</si>
  <si>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</si>
  <si>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</si>
  <si>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</si>
  <si>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</si>
  <si>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</si>
  <si>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</si>
  <si>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</si>
  <si>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</si>
  <si>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</si>
  <si>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</si>
  <si>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</si>
  <si>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</si>
  <si>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</si>
  <si>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</si>
  <si>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</si>
  <si>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</si>
  <si>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</si>
  <si>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</si>
  <si>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</si>
  <si>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</si>
  <si>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</si>
  <si>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</si>
  <si>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</si>
  <si>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</si>
  <si>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</si>
  <si>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</si>
  <si>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</si>
  <si>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</si>
  <si>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</si>
  <si>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</si>
  <si>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</si>
  <si>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</si>
  <si>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</si>
  <si>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</si>
  <si>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</si>
  <si>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</si>
  <si>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</si>
  <si>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</si>
  <si>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</si>
  <si>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</si>
  <si>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</si>
  <si>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</si>
  <si>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</si>
  <si>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</si>
  <si>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</si>
  <si>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</si>
  <si>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</si>
  <si>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</si>
  <si>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</si>
  <si>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</si>
  <si>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</si>
  <si>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</si>
  <si>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</si>
  <si>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</si>
  <si>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</si>
  <si>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</si>
  <si>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</si>
  <si>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</si>
  <si>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</si>
  <si>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</si>
  <si>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</si>
  <si>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</si>
  <si>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</si>
  <si>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</si>
  <si>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</si>
  <si>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</si>
  <si>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</si>
  <si>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</si>
  <si>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</si>
  <si>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</si>
  <si>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</si>
  <si>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</si>
  <si>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</si>
  <si>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</si>
  <si>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</si>
  <si>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</si>
  <si>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</si>
  <si>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</si>
  <si>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</si>
  <si>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</si>
  <si>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</si>
  <si>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</si>
  <si>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</si>
  <si>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</si>
  <si>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</si>
  <si>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</si>
  <si>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</si>
  <si>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</si>
  <si>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</si>
  <si>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</si>
  <si>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</si>
  <si>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</si>
  <si>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</si>
  <si>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</si>
  <si>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</si>
  <si>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</si>
  <si>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</si>
  <si>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</si>
  <si>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</si>
  <si>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</si>
  <si>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</si>
  <si>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</si>
  <si>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</si>
  <si>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</si>
  <si>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</si>
  <si>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</si>
  <si>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</si>
  <si>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</si>
  <si>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</si>
  <si>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</si>
  <si>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</si>
  <si>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</si>
  <si>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</si>
  <si>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</si>
  <si>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</si>
  <si>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</si>
  <si>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</si>
  <si>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</si>
  <si>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</si>
  <si>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</si>
  <si>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</si>
  <si>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</si>
  <si>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</si>
  <si>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</si>
  <si>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</si>
  <si>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</si>
  <si>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</si>
  <si>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</si>
  <si>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</si>
  <si>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</si>
  <si>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</si>
  <si>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</si>
  <si>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</si>
  <si>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</si>
  <si>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</si>
  <si>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</si>
  <si>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</si>
  <si>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</si>
  <si>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</si>
  <si>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</si>
  <si>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</si>
  <si>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</si>
  <si>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</si>
  <si>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</si>
  <si>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</si>
  <si>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</si>
  <si>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</si>
  <si>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</si>
  <si>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</si>
  <si>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</si>
  <si>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</si>
  <si>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</si>
  <si>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</si>
  <si>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</si>
  <si>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</si>
  <si>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</si>
  <si>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</si>
  <si>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</si>
  <si>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</si>
  <si>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</si>
  <si>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</si>
  <si>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</si>
  <si>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</si>
  <si>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</si>
  <si>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</si>
  <si>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</si>
  <si>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</si>
  <si>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</si>
  <si>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</si>
  <si>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</si>
  <si>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</si>
  <si>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</si>
  <si>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</si>
  <si>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</si>
  <si>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</si>
  <si>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</si>
  <si>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</si>
  <si>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</si>
  <si>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</si>
  <si>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</si>
  <si>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</si>
  <si>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</si>
  <si>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</si>
  <si>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</si>
  <si>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</si>
  <si>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</si>
  <si>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</si>
  <si>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</si>
  <si>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</si>
  <si>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</si>
  <si>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</si>
  <si>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</si>
  <si>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</si>
  <si>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</si>
  <si>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</si>
  <si>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</si>
  <si>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</si>
  <si>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</si>
  <si>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</si>
  <si>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</si>
  <si>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</si>
  <si>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</si>
  <si>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</si>
  <si>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</si>
  <si>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</si>
  <si>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</si>
  <si>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</si>
  <si>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</si>
  <si>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</si>
  <si>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</si>
  <si>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</si>
  <si>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</si>
  <si>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</si>
  <si>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</si>
  <si>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</si>
  <si>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</si>
  <si>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</si>
  <si>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</si>
  <si>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</si>
  <si>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</si>
  <si>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</si>
  <si>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</si>
  <si>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</si>
  <si>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</si>
  <si>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</si>
  <si>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</si>
  <si>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</si>
  <si>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</si>
  <si>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</si>
  <si>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</si>
  <si>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</si>
  <si>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</si>
  <si>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</si>
  <si>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</si>
  <si>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</si>
  <si>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</si>
  <si>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</si>
  <si>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</si>
  <si>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</si>
  <si>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</si>
  <si>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</si>
  <si>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</si>
  <si>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</si>
  <si>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</si>
  <si>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</si>
  <si>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</si>
  <si>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</si>
  <si>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</si>
  <si>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</si>
  <si>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</si>
  <si>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</si>
  <si>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</si>
  <si>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</si>
  <si>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</si>
  <si>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</si>
  <si>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</si>
  <si>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</si>
  <si>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</si>
  <si>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</si>
  <si>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</si>
  <si>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</si>
  <si>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</si>
  <si>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</si>
  <si>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</si>
  <si>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</si>
  <si>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</si>
  <si>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</si>
  <si>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</si>
  <si>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</si>
  <si>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</si>
  <si>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</si>
  <si>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</si>
  <si>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</si>
  <si>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</si>
  <si>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</si>
  <si>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</si>
  <si>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</si>
  <si>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</si>
  <si>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</si>
  <si>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</si>
  <si>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</si>
  <si>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</si>
  <si>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</si>
  <si>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</si>
  <si>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</si>
  <si>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</si>
  <si>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</si>
  <si>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</si>
  <si>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</si>
  <si>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</si>
  <si>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</si>
  <si>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</si>
  <si>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</si>
  <si>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</si>
  <si>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</si>
  <si>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</si>
  <si>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</si>
  <si>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</si>
  <si>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</si>
  <si>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</si>
  <si>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</si>
  <si>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</si>
  <si>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</si>
  <si>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</si>
  <si>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</si>
  <si>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</si>
  <si>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</si>
  <si>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</si>
  <si>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</si>
  <si>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</si>
  <si>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</si>
  <si>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</si>
  <si>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</si>
  <si>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</si>
  <si>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</si>
  <si>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</si>
  <si>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</si>
  <si>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</si>
  <si>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</si>
  <si>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</si>
  <si>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</si>
  <si>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</si>
  <si>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</si>
  <si>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</si>
  <si>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</si>
  <si>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</si>
  <si>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</si>
  <si>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</si>
  <si>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</si>
  <si>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</si>
  <si>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</si>
  <si>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</si>
  <si>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</si>
  <si>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</si>
  <si>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</si>
  <si>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</si>
  <si>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</si>
  <si>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</si>
  <si>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</si>
  <si>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</si>
  <si>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</si>
  <si>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</si>
  <si>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</si>
  <si>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</si>
  <si>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</si>
  <si>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</si>
  <si>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</si>
  <si>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</si>
  <si>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</si>
  <si>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</si>
  <si>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</si>
  <si>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</si>
  <si>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</si>
  <si>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</si>
  <si>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</si>
  <si>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</si>
  <si>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</si>
  <si>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</si>
  <si>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</si>
  <si>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</si>
  <si>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</si>
  <si>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</si>
  <si>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</si>
  <si>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TORO</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</si>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</sst>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TORO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76823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76823</v>
      </c>
      <c r="F12" s="141"/>
      <c r="G12" s="139" t="str">
        <f>+A10</f>
        <v>TORO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TORO</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1.7777777777777778E-2</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0.29399999999999998</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2.4937655860349127E-3</v>
      </c>
      <c r="E30" s="24">
        <v>0</v>
      </c>
      <c r="F30" s="24">
        <v>0</v>
      </c>
      <c r="G30" s="24">
        <v>0</v>
      </c>
      <c r="H30" s="25">
        <v>2.1987686895338612E-2</v>
      </c>
      <c r="I30" s="25">
        <v>4.8234280792420328E-2</v>
      </c>
      <c r="J30" s="26">
        <v>3.5559410234171723E-2</v>
      </c>
      <c r="K30" s="26">
        <v>3.4090909090909088E-2</v>
      </c>
      <c r="L30" s="26">
        <v>1.2356575463371581E-2</v>
      </c>
      <c r="M30" s="27">
        <v>1.7777777777777778E-2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157</v>
      </c>
      <c r="D39" s="39">
        <v>40</v>
      </c>
      <c r="E39" s="40">
        <v>0.25477707006369427</v>
      </c>
      <c r="F39" s="38">
        <v>160</v>
      </c>
      <c r="G39" s="39">
        <v>35</v>
      </c>
      <c r="H39" s="40">
        <v>0.21875</v>
      </c>
      <c r="I39" s="38">
        <v>166</v>
      </c>
      <c r="J39" s="39">
        <v>42</v>
      </c>
      <c r="K39" s="40">
        <v>0.25301204819277107</v>
      </c>
      <c r="L39" s="41">
        <v>136</v>
      </c>
      <c r="M39" s="42">
        <v>40</v>
      </c>
      <c r="N39" s="43">
        <v>0.29399999999999998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25</v>
      </c>
      <c r="I46" s="61">
        <v>56</v>
      </c>
      <c r="J46" s="62">
        <v>41</v>
      </c>
      <c r="K46" s="62">
        <v>39</v>
      </c>
      <c r="L46" s="62">
        <v>14</v>
      </c>
      <c r="M46" s="63">
        <v>20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3</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3</v>
      </c>
      <c r="E48" s="68">
        <f t="shared" si="0"/>
        <v>0</v>
      </c>
      <c r="F48" s="68">
        <f t="shared" si="0"/>
        <v>0</v>
      </c>
      <c r="G48" s="68">
        <f t="shared" si="0"/>
        <v>0</v>
      </c>
      <c r="H48" s="69">
        <f t="shared" si="0"/>
        <v>25</v>
      </c>
      <c r="I48" s="69">
        <f t="shared" si="0"/>
        <v>56</v>
      </c>
      <c r="J48" s="70">
        <f t="shared" si="0"/>
        <v>41</v>
      </c>
      <c r="K48" s="70">
        <f t="shared" si="0"/>
        <v>39</v>
      </c>
      <c r="L48" s="70">
        <f t="shared" si="0"/>
        <v>14</v>
      </c>
      <c r="M48" s="71">
        <f>+SUM(M46:M47)</f>
        <v>20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3</v>
      </c>
      <c r="E53" s="60">
        <v>0</v>
      </c>
      <c r="F53" s="60">
        <v>0</v>
      </c>
      <c r="G53" s="60">
        <v>0</v>
      </c>
      <c r="H53" s="61">
        <v>25</v>
      </c>
      <c r="I53" s="61">
        <v>56</v>
      </c>
      <c r="J53" s="62">
        <v>41</v>
      </c>
      <c r="K53" s="62">
        <v>39</v>
      </c>
      <c r="L53" s="62">
        <v>14</v>
      </c>
      <c r="M53" s="63">
        <v>20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3</v>
      </c>
      <c r="E55" s="68">
        <f t="shared" si="1"/>
        <v>0</v>
      </c>
      <c r="F55" s="68">
        <f t="shared" si="1"/>
        <v>0</v>
      </c>
      <c r="G55" s="68">
        <f t="shared" si="1"/>
        <v>0</v>
      </c>
      <c r="H55" s="69">
        <f t="shared" si="1"/>
        <v>25</v>
      </c>
      <c r="I55" s="69">
        <f t="shared" si="1"/>
        <v>56</v>
      </c>
      <c r="J55" s="70">
        <f t="shared" si="1"/>
        <v>41</v>
      </c>
      <c r="K55" s="70">
        <f t="shared" si="1"/>
        <v>39</v>
      </c>
      <c r="L55" s="70">
        <f t="shared" si="1"/>
        <v>14</v>
      </c>
      <c r="M55" s="71">
        <f t="shared" si="1"/>
        <v>20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25</v>
      </c>
      <c r="I61" s="78">
        <v>56</v>
      </c>
      <c r="J61" s="79">
        <v>41</v>
      </c>
      <c r="K61" s="65">
        <v>39</v>
      </c>
      <c r="L61" s="65">
        <v>14</v>
      </c>
      <c r="M61" s="66">
        <v>20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3</v>
      </c>
      <c r="E66" s="81">
        <f t="shared" si="2"/>
        <v>0</v>
      </c>
      <c r="F66" s="81">
        <f t="shared" si="2"/>
        <v>0</v>
      </c>
      <c r="G66" s="81">
        <f t="shared" si="2"/>
        <v>0</v>
      </c>
      <c r="H66" s="82">
        <f t="shared" si="2"/>
        <v>25</v>
      </c>
      <c r="I66" s="82">
        <f t="shared" si="2"/>
        <v>56</v>
      </c>
      <c r="J66" s="83">
        <f t="shared" si="2"/>
        <v>41</v>
      </c>
      <c r="K66" s="70">
        <f t="shared" si="2"/>
        <v>39</v>
      </c>
      <c r="L66" s="70">
        <f t="shared" si="2"/>
        <v>14</v>
      </c>
      <c r="M66" s="71">
        <f t="shared" si="2"/>
        <v>20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25</v>
      </c>
      <c r="I71" s="74">
        <v>56</v>
      </c>
      <c r="J71" s="75">
        <v>41</v>
      </c>
      <c r="K71" s="62">
        <v>39</v>
      </c>
      <c r="L71" s="62">
        <v>14</v>
      </c>
      <c r="M71" s="63">
        <v>20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3</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3</v>
      </c>
      <c r="E80" s="81">
        <f t="shared" si="3"/>
        <v>0</v>
      </c>
      <c r="F80" s="81">
        <f t="shared" si="3"/>
        <v>0</v>
      </c>
      <c r="G80" s="81">
        <f t="shared" si="3"/>
        <v>0</v>
      </c>
      <c r="H80" s="82">
        <f t="shared" si="3"/>
        <v>25</v>
      </c>
      <c r="I80" s="82">
        <f t="shared" si="3"/>
        <v>56</v>
      </c>
      <c r="J80" s="83">
        <f t="shared" si="3"/>
        <v>41</v>
      </c>
      <c r="K80" s="70">
        <f t="shared" si="3"/>
        <v>39</v>
      </c>
      <c r="L80" s="70">
        <f t="shared" si="3"/>
        <v>14</v>
      </c>
      <c r="M80" s="71">
        <f t="shared" si="3"/>
        <v>20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25</v>
      </c>
      <c r="F93" s="79">
        <v>56</v>
      </c>
      <c r="G93" s="79">
        <v>41</v>
      </c>
      <c r="H93" s="65">
        <v>39</v>
      </c>
      <c r="I93" s="65">
        <v>14</v>
      </c>
      <c r="J93" s="66">
        <v>20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25</v>
      </c>
      <c r="F96" s="83">
        <f t="shared" si="4"/>
        <v>56</v>
      </c>
      <c r="G96" s="83">
        <f t="shared" si="4"/>
        <v>41</v>
      </c>
      <c r="H96" s="70">
        <f t="shared" si="4"/>
        <v>39</v>
      </c>
      <c r="I96" s="70">
        <f t="shared" si="4"/>
        <v>14</v>
      </c>
      <c r="J96" s="71">
        <f t="shared" si="4"/>
        <v>20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25</v>
      </c>
      <c r="I102" s="103">
        <v>56</v>
      </c>
      <c r="J102" s="103">
        <v>41</v>
      </c>
      <c r="K102" s="97">
        <v>39</v>
      </c>
      <c r="L102" s="97">
        <v>14</v>
      </c>
      <c r="M102" s="98">
        <v>20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3</v>
      </c>
      <c r="E107" s="81">
        <f t="shared" si="5"/>
        <v>0</v>
      </c>
      <c r="F107" s="81">
        <f t="shared" si="5"/>
        <v>0</v>
      </c>
      <c r="G107" s="81">
        <f t="shared" si="5"/>
        <v>0</v>
      </c>
      <c r="H107" s="82">
        <f t="shared" si="5"/>
        <v>25</v>
      </c>
      <c r="I107" s="82">
        <f t="shared" si="5"/>
        <v>56</v>
      </c>
      <c r="J107" s="82">
        <f t="shared" si="5"/>
        <v>41</v>
      </c>
      <c r="K107" s="70">
        <f t="shared" si="5"/>
        <v>39</v>
      </c>
      <c r="L107" s="70">
        <f t="shared" si="5"/>
        <v>14</v>
      </c>
      <c r="M107" s="71">
        <f t="shared" si="5"/>
        <v>20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11</v>
      </c>
      <c r="I113" s="109">
        <v>22</v>
      </c>
      <c r="J113" s="97">
        <v>18</v>
      </c>
      <c r="K113" s="97">
        <v>17</v>
      </c>
      <c r="L113" s="97">
        <v>6</v>
      </c>
      <c r="M113" s="98">
        <v>5</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3</v>
      </c>
      <c r="E114" s="77">
        <v>0</v>
      </c>
      <c r="F114" s="77">
        <v>0</v>
      </c>
      <c r="G114" s="77">
        <v>0</v>
      </c>
      <c r="H114" s="78">
        <v>14</v>
      </c>
      <c r="I114" s="78">
        <v>34</v>
      </c>
      <c r="J114" s="78">
        <v>23</v>
      </c>
      <c r="K114" s="65">
        <v>22</v>
      </c>
      <c r="L114" s="65">
        <v>8</v>
      </c>
      <c r="M114" s="66">
        <v>15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3</v>
      </c>
      <c r="E116" s="81">
        <f t="shared" si="6"/>
        <v>0</v>
      </c>
      <c r="F116" s="81">
        <f t="shared" si="6"/>
        <v>0</v>
      </c>
      <c r="G116" s="81">
        <f t="shared" si="6"/>
        <v>0</v>
      </c>
      <c r="H116" s="82">
        <f t="shared" si="6"/>
        <v>25</v>
      </c>
      <c r="I116" s="82">
        <f t="shared" si="6"/>
        <v>56</v>
      </c>
      <c r="J116" s="82">
        <f t="shared" si="6"/>
        <v>41</v>
      </c>
      <c r="K116" s="70">
        <f t="shared" si="6"/>
        <v>39</v>
      </c>
      <c r="L116" s="70">
        <f t="shared" si="6"/>
        <v>14</v>
      </c>
      <c r="M116" s="71">
        <f t="shared" si="6"/>
        <v>20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20</v>
      </c>
      <c r="D122" s="115">
        <v>0</v>
      </c>
      <c r="E122" s="116">
        <f t="shared" ref="E122:E126" si="8">+IF(OR(C122=0,C122="-"),"",(D122/C122))</f>
        <v>0</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20</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2</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20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4</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7</v>
      </c>
      <c r="G138" s="82">
        <f t="shared" si="10"/>
        <v>0</v>
      </c>
      <c r="H138" s="82">
        <f t="shared" si="10"/>
        <v>0</v>
      </c>
      <c r="I138" s="83">
        <f t="shared" si="10"/>
        <v>0</v>
      </c>
      <c r="J138" s="82">
        <f>+SUM(J132:J137)</f>
        <v>0</v>
      </c>
      <c r="K138" s="82">
        <f t="shared" ref="K138" si="11">+SUM(K132:K137)</f>
        <v>0</v>
      </c>
      <c r="L138" s="127">
        <f>+SUM(L132:L137)</f>
        <v>0</v>
      </c>
      <c r="M138" s="128">
        <f>+SUM(M132:M137)</f>
        <v>20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1</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0</v>
      </c>
      <c r="E145" s="77">
        <v>1</v>
      </c>
      <c r="F145" s="77">
        <v>0</v>
      </c>
      <c r="G145" s="78">
        <v>0</v>
      </c>
      <c r="H145" s="78">
        <v>0</v>
      </c>
      <c r="I145" s="79">
        <v>0</v>
      </c>
      <c r="J145" s="78">
        <v>0</v>
      </c>
      <c r="K145" s="78">
        <v>6</v>
      </c>
      <c r="L145" s="124">
        <v>14</v>
      </c>
      <c r="M145" s="125">
        <v>1</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0</v>
      </c>
      <c r="E150" s="81">
        <f t="shared" si="12"/>
        <v>3</v>
      </c>
      <c r="F150" s="81">
        <f t="shared" si="12"/>
        <v>0</v>
      </c>
      <c r="G150" s="82">
        <f t="shared" si="12"/>
        <v>1</v>
      </c>
      <c r="H150" s="82">
        <f t="shared" si="12"/>
        <v>0</v>
      </c>
      <c r="I150" s="83">
        <f t="shared" si="12"/>
        <v>0</v>
      </c>
      <c r="J150" s="82">
        <f>+SUM(J144:J149)</f>
        <v>0</v>
      </c>
      <c r="K150" s="82">
        <f t="shared" ref="K150" si="13">+SUM(K144:K149)</f>
        <v>6</v>
      </c>
      <c r="L150" s="127">
        <f>+SUM(L144:L149)</f>
        <v>14</v>
      </c>
      <c r="M150" s="128">
        <f>+SUM(M144:M149)</f>
        <v>1</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9110</v>
      </c>
      <c r="C155" s="130">
        <f>+IFERROR((VLOOKUP(A155,Hoja2!$A$2:$I$1444,4,FALSE)),"")</f>
        <v>9110</v>
      </c>
      <c r="D155" s="169" t="str">
        <f>+IFERROR((VLOOKUP(A155,Hoja2!$A$2:$I$1444,5,FALSE)),"")</f>
        <v>SERVICIO NACIONAL DE APRENDIZAJE-SENA-</v>
      </c>
      <c r="E155" s="169"/>
      <c r="F155" s="169"/>
      <c r="G155" s="170"/>
      <c r="H155" s="130" t="str">
        <f>+IFERROR((VLOOKUP(A155,Hoja2!$A$2:$I$1444,6,FALSE)),"")</f>
        <v>Bogotá, D.C.</v>
      </c>
      <c r="I155" s="130" t="str">
        <f>+IFERROR((VLOOKUP(A155,Hoja2!$A$2:$I$1444,7,FALSE)),"")</f>
        <v>Oficial</v>
      </c>
      <c r="J155" s="249" t="str">
        <f>+IFERROR((VLOOKUP(A155,Hoja2!$A$2:$I$1444,8,FALSE)),"")</f>
        <v>Institución Tecnológica</v>
      </c>
      <c r="K155" s="250"/>
      <c r="L155" s="131">
        <f>+IFERROR((VLOOKUP(A155,Hoja2!$A$2:$I$1444,9,FALSE)),"")</f>
        <v>20</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GAuRWz68Y+Jh483MmR16L5tJG2HV09VNVAy/LKf006PK5Jttv+rbw/9Zgs9+pa7RnMeGsW7pmnrC7pTS1y7uA==" saltValue="KwhEuhshqjS8ZmlK+zSOc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2025-08-07T23:29:12Z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