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D20A2A8-4A42-4444-8F59-0E59AD670FE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<sst xmlns="http://schemas.openxmlformats.org/spreadsheetml/2006/main" count="22315" uniqueCount="444">
  <si>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</si>
  <si>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</si>
  <si>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</si>
  <si>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</si>
  <si>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</si>
  <si>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</si>
  <si>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</si>
  <si>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</si>
  <si>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</si>
  <si>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</si>
  <si>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</si>
  <si>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</si>
  <si>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</si>
  <si>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</si>
  <si>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</si>
  <si>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</si>
  <si>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</si>
  <si>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</si>
  <si>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</si>
  <si>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</si>
  <si>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</si>
  <si>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</si>
  <si>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</si>
  <si>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</si>
  <si>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</si>
  <si>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</si>
  <si>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</si>
  <si>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</si>
  <si>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</si>
  <si>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</si>
  <si>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</si>
  <si>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</si>
  <si>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</si>
  <si>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</si>
  <si>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</si>
  <si>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</si>
  <si>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</si>
  <si>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</si>
  <si>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</si>
  <si>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</si>
  <si>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</si>
  <si>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</si>
  <si>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</si>
  <si>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</si>
  <si>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</si>
  <si>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</si>
  <si>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</si>
  <si>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</si>
  <si>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</si>
  <si>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</si>
  <si>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</si>
  <si>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</si>
  <si>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</si>
  <si>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</si>
  <si>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</si>
  <si>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</si>
  <si>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</si>
  <si>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</si>
  <si>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</si>
  <si>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</si>
  <si>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</si>
  <si>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</si>
  <si>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</si>
  <si>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</si>
  <si>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</si>
  <si>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</si>
  <si>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</si>
  <si>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</si>
  <si>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</si>
  <si>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</si>
  <si>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</si>
  <si>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</si>
  <si>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</si>
  <si>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</si>
  <si>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</si>
  <si>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</si>
  <si>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</si>
  <si>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</si>
  <si>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</si>
  <si>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</si>
  <si>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</si>
  <si>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</si>
  <si>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</si>
  <si>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</si>
  <si>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</si>
  <si>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</si>
  <si>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</si>
  <si>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</si>
  <si>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</si>
  <si>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</si>
  <si>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</si>
  <si>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</si>
  <si>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</si>
  <si>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</si>
  <si>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</si>
  <si>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</si>
  <si>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</si>
  <si>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</si>
  <si>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</si>
  <si>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</si>
  <si>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</si>
  <si>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</si>
  <si>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</si>
  <si>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</si>
  <si>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</si>
  <si>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</si>
  <si>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</si>
  <si>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</si>
  <si>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</si>
  <si>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</si>
  <si>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</si>
  <si>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</si>
  <si>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</si>
  <si>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</si>
  <si>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</si>
  <si>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</si>
  <si>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</si>
  <si>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</si>
  <si>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</si>
  <si>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</si>
  <si>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</si>
  <si>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</si>
  <si>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</si>
  <si>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</si>
  <si>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</si>
  <si>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</si>
  <si>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</si>
  <si>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</si>
  <si>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</si>
  <si>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</si>
  <si>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</si>
  <si>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</si>
  <si>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</si>
  <si>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</si>
  <si>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</si>
  <si>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</si>
  <si>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</si>
  <si>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</si>
  <si>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</si>
  <si>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</si>
  <si>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</si>
  <si>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</si>
  <si>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</si>
  <si>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</si>
  <si>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</si>
  <si>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</si>
  <si>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</si>
  <si>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</si>
  <si>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</si>
  <si>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</si>
  <si>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</si>
  <si>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</si>
  <si>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</si>
  <si>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</si>
  <si>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</si>
  <si>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</si>
  <si>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</si>
  <si>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</si>
  <si>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</si>
  <si>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</si>
  <si>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</si>
  <si>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</si>
  <si>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</si>
  <si>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</si>
  <si>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</si>
  <si>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</si>
  <si>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</si>
  <si>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</si>
  <si>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</si>
  <si>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</si>
  <si>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</si>
  <si>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</si>
  <si>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</si>
  <si>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</si>
  <si>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</si>
  <si>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</si>
  <si>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</si>
  <si>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</si>
  <si>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</si>
  <si>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</si>
  <si>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</si>
  <si>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</si>
  <si>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</si>
  <si>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</si>
  <si>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</si>
  <si>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</si>
  <si>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</si>
  <si>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</si>
  <si>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</si>
  <si>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</si>
  <si>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</si>
  <si>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</si>
  <si>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</si>
  <si>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</si>
  <si>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</si>
  <si>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</si>
  <si>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</si>
  <si>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</si>
  <si>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</si>
  <si>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</si>
  <si>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</si>
  <si>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</si>
  <si>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</si>
  <si>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</si>
  <si>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</si>
  <si>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</si>
  <si>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</si>
  <si>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</si>
  <si>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</si>
  <si>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</si>
  <si>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</si>
  <si>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</si>
  <si>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</si>
  <si>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</si>
  <si>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</si>
  <si>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</si>
  <si>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</si>
  <si>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</si>
  <si>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</si>
  <si>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</si>
  <si>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</si>
  <si>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</si>
  <si>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</si>
  <si>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</si>
  <si>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</si>
  <si>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</si>
  <si>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</si>
  <si>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</si>
  <si>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</si>
  <si>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</si>
  <si>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</si>
  <si>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</si>
  <si>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</si>
  <si>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</si>
  <si>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</si>
  <si>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</si>
  <si>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</si>
  <si>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</si>
  <si>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</si>
  <si>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</si>
  <si>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</si>
  <si>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</si>
  <si>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</si>
  <si>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</si>
  <si>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</si>
  <si>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</si>
  <si>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</si>
  <si>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</si>
  <si>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</si>
  <si>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</si>
  <si>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</si>
  <si>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</si>
  <si>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</si>
  <si>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</si>
  <si>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</si>
  <si>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</si>
  <si>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</si>
  <si>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</si>
  <si>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</si>
  <si>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</si>
  <si>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</si>
  <si>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</si>
  <si>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</si>
  <si>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</si>
  <si>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</si>
  <si>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</si>
  <si>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</si>
  <si>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</si>
  <si>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</si>
  <si>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</si>
  <si>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</si>
  <si>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</si>
  <si>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</si>
  <si>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</si>
  <si>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</si>
  <si>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</si>
  <si>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</si>
  <si>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</si>
  <si>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</si>
  <si>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</si>
  <si>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</si>
  <si>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</si>
  <si>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</si>
  <si>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</si>
  <si>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</si>
  <si>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</si>
  <si>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</si>
  <si>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</si>
  <si>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</si>
  <si>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</si>
  <si>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</si>
  <si>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</si>
  <si>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</si>
  <si>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</si>
  <si>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</si>
  <si>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</si>
  <si>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</si>
  <si>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</si>
  <si>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</si>
  <si>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</si>
  <si>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</si>
  <si>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</si>
  <si>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</si>
  <si>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</si>
  <si>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</si>
  <si>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</si>
  <si>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</si>
  <si>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</si>
  <si>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</si>
  <si>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</si>
  <si>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</si>
  <si>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</si>
  <si>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</si>
  <si>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</si>
  <si>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</si>
  <si>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</si>
  <si>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</si>
  <si>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</si>
  <si>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</si>
  <si>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</si>
  <si>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</si>
  <si>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</si>
  <si>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</si>
  <si>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</si>
  <si>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</si>
  <si>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</si>
  <si>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</si>
  <si>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</si>
  <si>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</si>
  <si>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</si>
  <si>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</si>
  <si>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</si>
  <si>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</si>
  <si>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</si>
  <si>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</si>
  <si>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</si>
  <si>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</si>
  <si>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</si>
  <si>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</si>
  <si>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</si>
  <si>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</si>
  <si>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</si>
  <si>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</si>
  <si>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</si>
  <si>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</si>
  <si>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</si>
  <si>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</si>
  <si>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</si>
  <si>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</si>
  <si>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</si>
  <si>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</si>
  <si>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</si>
  <si>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</si>
  <si>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</si>
  <si>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</si>
  <si>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</si>
  <si>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</si>
  <si>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</si>
  <si>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</si>
  <si>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</si>
  <si>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</si>
  <si>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</si>
  <si>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</si>
  <si>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</si>
  <si>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</si>
  <si>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</si>
  <si>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</si>
  <si>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</si>
  <si>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</si>
  <si>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</si>
  <si>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</si>
  <si>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</si>
  <si>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</si>
  <si>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</si>
  <si>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</si>
  <si>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</si>
  <si>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</si>
  <si>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</si>
  <si>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</si>
  <si>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</si>
  <si>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</si>
  <si>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</si>
  <si>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</si>
  <si>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</si>
  <si>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</si>
  <si>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</si>
  <si>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</si>
  <si>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</si>
  <si>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</si>
  <si>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</si>
  <si>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</si>
  <si>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</si>
  <si>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</si>
  <si>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</si>
  <si>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</si>
  <si>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</si>
  <si>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</si>
  <si>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</si>
  <si>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</si>
  <si>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</si>
  <si>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</si>
  <si>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</si>
  <si>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</si>
  <si>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</si>
  <si>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</si>
  <si>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</si>
  <si>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</si>
  <si>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</si>
  <si>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</si>
  <si>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</si>
  <si>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</si>
  <si>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</si>
  <si>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</si>
  <si>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</si>
  <si>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</si>
  <si>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</si>
  <si>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</si>
  <si>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</si>
  <si>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</si>
  <si>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</si>
  <si>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</si>
  <si>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</si>
  <si>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</si>
  <si>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</si>
  <si>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</si>
  <si>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</si>
  <si>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</si>
  <si>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</si>
  <si>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</si>
  <si>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</si>
  <si>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</si>
  <si>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</si>
  <si>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</si>
  <si>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</si>
  <si>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</si>
  <si>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</si>
  <si>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</si>
  <si>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</si>
  <si>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</si>
  <si>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</si>
  <si>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</si>
  <si>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</si>
  <si>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PURIFICACIÓN</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</si>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</sst>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PURIFICACIÓN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73585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73585</v>
      </c>
      <c r="F12" s="141"/>
      <c r="G12" s="139" t="str">
        <f>+A10</f>
        <v>PURIFICACIÓN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PURIFICACIÓN</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320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320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0.19631901840490798</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0.41499999999999998</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0.37802071346375143</v>
      </c>
      <c r="D30" s="24">
        <v>4.410911201392919E-2</v>
      </c>
      <c r="E30" s="24">
        <v>0.12163742690058479</v>
      </c>
      <c r="F30" s="24">
        <v>0.18483965014577258</v>
      </c>
      <c r="G30" s="24">
        <v>0.21215663354763295</v>
      </c>
      <c r="H30" s="25">
        <v>0.13111888111888112</v>
      </c>
      <c r="I30" s="25">
        <v>0.12955465587044535</v>
      </c>
      <c r="J30" s="26">
        <v>0.17753201396973226</v>
      </c>
      <c r="K30" s="26">
        <v>0.18492343934040048</v>
      </c>
      <c r="L30" s="26">
        <v>0.18039687312086591</v>
      </c>
      <c r="M30" s="27">
        <v>0.19631901840490798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277</v>
      </c>
      <c r="D39" s="39">
        <v>133</v>
      </c>
      <c r="E39" s="40">
        <v>0.48014440433212996</v>
      </c>
      <c r="F39" s="38">
        <v>290</v>
      </c>
      <c r="G39" s="39">
        <v>152</v>
      </c>
      <c r="H39" s="40">
        <v>0.52413793103448281</v>
      </c>
      <c r="I39" s="38">
        <v>273</v>
      </c>
      <c r="J39" s="39">
        <v>149</v>
      </c>
      <c r="K39" s="40">
        <v>0.54578754578754574</v>
      </c>
      <c r="L39" s="41">
        <v>287</v>
      </c>
      <c r="M39" s="42">
        <v>119</v>
      </c>
      <c r="N39" s="43">
        <v>0.41499999999999998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657</v>
      </c>
      <c r="D46" s="60">
        <v>76</v>
      </c>
      <c r="E46" s="60">
        <v>207</v>
      </c>
      <c r="F46" s="60">
        <v>316</v>
      </c>
      <c r="G46" s="60">
        <v>363</v>
      </c>
      <c r="H46" s="61">
        <v>225</v>
      </c>
      <c r="I46" s="61">
        <v>224</v>
      </c>
      <c r="J46" s="62">
        <v>305</v>
      </c>
      <c r="K46" s="62">
        <v>314</v>
      </c>
      <c r="L46" s="62">
        <v>300</v>
      </c>
      <c r="M46" s="63">
        <v>320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1</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657</v>
      </c>
      <c r="D48" s="68">
        <f t="shared" ref="D48:L48" si="0">+SUM(D46:D47)</f>
        <v>76</v>
      </c>
      <c r="E48" s="68">
        <f t="shared" si="0"/>
        <v>208</v>
      </c>
      <c r="F48" s="68">
        <f t="shared" si="0"/>
        <v>317</v>
      </c>
      <c r="G48" s="68">
        <f t="shared" si="0"/>
        <v>363</v>
      </c>
      <c r="H48" s="69">
        <f t="shared" si="0"/>
        <v>225</v>
      </c>
      <c r="I48" s="69">
        <f t="shared" si="0"/>
        <v>224</v>
      </c>
      <c r="J48" s="70">
        <f t="shared" si="0"/>
        <v>305</v>
      </c>
      <c r="K48" s="70">
        <f t="shared" si="0"/>
        <v>314</v>
      </c>
      <c r="L48" s="70">
        <f t="shared" si="0"/>
        <v>300</v>
      </c>
      <c r="M48" s="71">
        <f>+SUM(M46:M47)</f>
        <v>320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657</v>
      </c>
      <c r="D53" s="60">
        <v>76</v>
      </c>
      <c r="E53" s="60">
        <v>208</v>
      </c>
      <c r="F53" s="60">
        <v>317</v>
      </c>
      <c r="G53" s="60">
        <v>363</v>
      </c>
      <c r="H53" s="61">
        <v>225</v>
      </c>
      <c r="I53" s="61">
        <v>224</v>
      </c>
      <c r="J53" s="62">
        <v>305</v>
      </c>
      <c r="K53" s="62">
        <v>314</v>
      </c>
      <c r="L53" s="62">
        <v>300</v>
      </c>
      <c r="M53" s="63">
        <v>320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657</v>
      </c>
      <c r="D55" s="68">
        <f t="shared" ref="D55:M55" si="1">+SUM(D53:D54)</f>
        <v>76</v>
      </c>
      <c r="E55" s="68">
        <f t="shared" si="1"/>
        <v>208</v>
      </c>
      <c r="F55" s="68">
        <f t="shared" si="1"/>
        <v>317</v>
      </c>
      <c r="G55" s="68">
        <f t="shared" si="1"/>
        <v>363</v>
      </c>
      <c r="H55" s="69">
        <f t="shared" si="1"/>
        <v>225</v>
      </c>
      <c r="I55" s="69">
        <f t="shared" si="1"/>
        <v>224</v>
      </c>
      <c r="J55" s="70">
        <f t="shared" si="1"/>
        <v>305</v>
      </c>
      <c r="K55" s="70">
        <f t="shared" si="1"/>
        <v>314</v>
      </c>
      <c r="L55" s="70">
        <f t="shared" si="1"/>
        <v>300</v>
      </c>
      <c r="M55" s="71">
        <f t="shared" si="1"/>
        <v>320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482</v>
      </c>
      <c r="D61" s="77">
        <v>48</v>
      </c>
      <c r="E61" s="77">
        <v>0</v>
      </c>
      <c r="F61" s="77">
        <v>29</v>
      </c>
      <c r="G61" s="77">
        <v>26</v>
      </c>
      <c r="H61" s="78">
        <v>21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175</v>
      </c>
      <c r="D62" s="77">
        <v>28</v>
      </c>
      <c r="E62" s="77">
        <v>208</v>
      </c>
      <c r="F62" s="77">
        <v>287</v>
      </c>
      <c r="G62" s="77">
        <v>337</v>
      </c>
      <c r="H62" s="78">
        <v>204</v>
      </c>
      <c r="I62" s="78">
        <v>224</v>
      </c>
      <c r="J62" s="79">
        <v>305</v>
      </c>
      <c r="K62" s="65">
        <v>314</v>
      </c>
      <c r="L62" s="65">
        <v>300</v>
      </c>
      <c r="M62" s="66">
        <v>320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657</v>
      </c>
      <c r="D66" s="81">
        <f t="shared" ref="D66:M66" si="2">+SUM(D60:D65)</f>
        <v>76</v>
      </c>
      <c r="E66" s="81">
        <f t="shared" si="2"/>
        <v>208</v>
      </c>
      <c r="F66" s="81">
        <f t="shared" si="2"/>
        <v>317</v>
      </c>
      <c r="G66" s="81">
        <f t="shared" si="2"/>
        <v>363</v>
      </c>
      <c r="H66" s="82">
        <f t="shared" si="2"/>
        <v>225</v>
      </c>
      <c r="I66" s="82">
        <f t="shared" si="2"/>
        <v>224</v>
      </c>
      <c r="J66" s="83">
        <f t="shared" si="2"/>
        <v>305</v>
      </c>
      <c r="K66" s="70">
        <f t="shared" si="2"/>
        <v>314</v>
      </c>
      <c r="L66" s="70">
        <f t="shared" si="2"/>
        <v>300</v>
      </c>
      <c r="M66" s="71">
        <f t="shared" si="2"/>
        <v>320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1</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112</v>
      </c>
      <c r="D73" s="77">
        <v>14</v>
      </c>
      <c r="E73" s="77">
        <v>144</v>
      </c>
      <c r="F73" s="77">
        <v>188</v>
      </c>
      <c r="G73" s="77">
        <v>197</v>
      </c>
      <c r="H73" s="78">
        <v>119</v>
      </c>
      <c r="I73" s="78">
        <v>126</v>
      </c>
      <c r="J73" s="79">
        <v>147</v>
      </c>
      <c r="K73" s="65">
        <v>159</v>
      </c>
      <c r="L73" s="65">
        <v>204</v>
      </c>
      <c r="M73" s="66">
        <v>236</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91</v>
      </c>
      <c r="D74" s="77">
        <v>3</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130</v>
      </c>
      <c r="D76" s="77">
        <v>11</v>
      </c>
      <c r="E76" s="77">
        <v>64</v>
      </c>
      <c r="F76" s="77">
        <v>99</v>
      </c>
      <c r="G76" s="77">
        <v>140</v>
      </c>
      <c r="H76" s="78">
        <v>85</v>
      </c>
      <c r="I76" s="78">
        <v>98</v>
      </c>
      <c r="J76" s="79">
        <v>158</v>
      </c>
      <c r="K76" s="65">
        <v>155</v>
      </c>
      <c r="L76" s="65">
        <v>96</v>
      </c>
      <c r="M76" s="66">
        <v>84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324</v>
      </c>
      <c r="D77" s="77">
        <v>48</v>
      </c>
      <c r="E77" s="77">
        <v>0</v>
      </c>
      <c r="F77" s="77">
        <v>29</v>
      </c>
      <c r="G77" s="77">
        <v>26</v>
      </c>
      <c r="H77" s="78">
        <v>21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657</v>
      </c>
      <c r="D80" s="81">
        <f t="shared" ref="D80:M80" si="3">+SUM(D71:D79)</f>
        <v>76</v>
      </c>
      <c r="E80" s="81">
        <f t="shared" si="3"/>
        <v>208</v>
      </c>
      <c r="F80" s="81">
        <f t="shared" si="3"/>
        <v>317</v>
      </c>
      <c r="G80" s="81">
        <f t="shared" si="3"/>
        <v>363</v>
      </c>
      <c r="H80" s="82">
        <f t="shared" si="3"/>
        <v>225</v>
      </c>
      <c r="I80" s="82">
        <f t="shared" si="3"/>
        <v>224</v>
      </c>
      <c r="J80" s="83">
        <f t="shared" si="3"/>
        <v>305</v>
      </c>
      <c r="K80" s="70">
        <f t="shared" si="3"/>
        <v>314</v>
      </c>
      <c r="L80" s="70">
        <f t="shared" si="3"/>
        <v>300</v>
      </c>
      <c r="M80" s="71">
        <f t="shared" si="3"/>
        <v>320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119</v>
      </c>
      <c r="F86" s="79">
        <v>126</v>
      </c>
      <c r="G86" s="79">
        <v>147</v>
      </c>
      <c r="H86" s="65">
        <v>159</v>
      </c>
      <c r="I86" s="65">
        <v>204</v>
      </c>
      <c r="J86" s="66">
        <v>236</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85</v>
      </c>
      <c r="F89" s="79">
        <v>98</v>
      </c>
      <c r="G89" s="79">
        <v>158</v>
      </c>
      <c r="H89" s="65">
        <v>155</v>
      </c>
      <c r="I89" s="65">
        <v>96</v>
      </c>
      <c r="J89" s="66">
        <v>84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21</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225</v>
      </c>
      <c r="F96" s="83">
        <f t="shared" si="4"/>
        <v>224</v>
      </c>
      <c r="G96" s="83">
        <f t="shared" si="4"/>
        <v>305</v>
      </c>
      <c r="H96" s="70">
        <f t="shared" si="4"/>
        <v>314</v>
      </c>
      <c r="I96" s="70">
        <f t="shared" si="4"/>
        <v>300</v>
      </c>
      <c r="J96" s="71">
        <f t="shared" si="4"/>
        <v>320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452</v>
      </c>
      <c r="D102" s="102">
        <v>48</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205</v>
      </c>
      <c r="D103" s="77">
        <v>28</v>
      </c>
      <c r="E103" s="77">
        <v>208</v>
      </c>
      <c r="F103" s="77">
        <v>316</v>
      </c>
      <c r="G103" s="77">
        <v>363</v>
      </c>
      <c r="H103" s="78">
        <v>225</v>
      </c>
      <c r="I103" s="78">
        <v>224</v>
      </c>
      <c r="J103" s="78">
        <v>305</v>
      </c>
      <c r="K103" s="65">
        <v>314</v>
      </c>
      <c r="L103" s="65">
        <v>300</v>
      </c>
      <c r="M103" s="66">
        <v>320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657</v>
      </c>
      <c r="D107" s="81">
        <f t="shared" ref="D107:M107" si="5">+SUM(D102:D106)</f>
        <v>76</v>
      </c>
      <c r="E107" s="81">
        <f t="shared" si="5"/>
        <v>208</v>
      </c>
      <c r="F107" s="81">
        <f t="shared" si="5"/>
        <v>317</v>
      </c>
      <c r="G107" s="81">
        <f t="shared" si="5"/>
        <v>363</v>
      </c>
      <c r="H107" s="82">
        <f t="shared" si="5"/>
        <v>225</v>
      </c>
      <c r="I107" s="82">
        <f t="shared" si="5"/>
        <v>224</v>
      </c>
      <c r="J107" s="82">
        <f t="shared" si="5"/>
        <v>305</v>
      </c>
      <c r="K107" s="70">
        <f t="shared" si="5"/>
        <v>314</v>
      </c>
      <c r="L107" s="70">
        <f t="shared" si="5"/>
        <v>300</v>
      </c>
      <c r="M107" s="71">
        <f t="shared" si="5"/>
        <v>320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260</v>
      </c>
      <c r="D113" s="108">
        <v>21</v>
      </c>
      <c r="E113" s="108">
        <v>27</v>
      </c>
      <c r="F113" s="108">
        <v>50</v>
      </c>
      <c r="G113" s="108">
        <v>65</v>
      </c>
      <c r="H113" s="109">
        <v>41</v>
      </c>
      <c r="I113" s="109">
        <v>36</v>
      </c>
      <c r="J113" s="97">
        <v>61</v>
      </c>
      <c r="K113" s="97">
        <v>65</v>
      </c>
      <c r="L113" s="97">
        <v>40</v>
      </c>
      <c r="M113" s="98">
        <v>39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397</v>
      </c>
      <c r="D114" s="77">
        <v>55</v>
      </c>
      <c r="E114" s="77">
        <v>181</v>
      </c>
      <c r="F114" s="77">
        <v>267</v>
      </c>
      <c r="G114" s="77">
        <v>298</v>
      </c>
      <c r="H114" s="78">
        <v>184</v>
      </c>
      <c r="I114" s="78">
        <v>188</v>
      </c>
      <c r="J114" s="78">
        <v>244</v>
      </c>
      <c r="K114" s="65">
        <v>249</v>
      </c>
      <c r="L114" s="65">
        <v>260</v>
      </c>
      <c r="M114" s="66">
        <v>281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657</v>
      </c>
      <c r="D116" s="81">
        <f t="shared" si="6"/>
        <v>76</v>
      </c>
      <c r="E116" s="81">
        <f t="shared" si="6"/>
        <v>208</v>
      </c>
      <c r="F116" s="81">
        <f t="shared" si="6"/>
        <v>317</v>
      </c>
      <c r="G116" s="81">
        <f t="shared" si="6"/>
        <v>363</v>
      </c>
      <c r="H116" s="82">
        <f t="shared" si="6"/>
        <v>225</v>
      </c>
      <c r="I116" s="82">
        <f t="shared" si="6"/>
        <v>224</v>
      </c>
      <c r="J116" s="82">
        <f t="shared" si="6"/>
        <v>305</v>
      </c>
      <c r="K116" s="70">
        <f t="shared" si="6"/>
        <v>314</v>
      </c>
      <c r="L116" s="70">
        <f t="shared" si="6"/>
        <v>300</v>
      </c>
      <c r="M116" s="71">
        <f t="shared" si="6"/>
        <v>320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320</v>
      </c>
      <c r="D123" s="115">
        <v>320</v>
      </c>
      <c r="E123" s="116">
        <f t="shared" si="8"/>
        <v>1</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320</v>
      </c>
      <c r="D127" s="118">
        <f>+SUM(D121:D126)</f>
        <v>320</v>
      </c>
      <c r="E127" s="119">
        <f t="shared" ref="E127" si="9">+IF(C127=0,"",(D127/C127))</f>
        <v>1</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30</v>
      </c>
      <c r="D133" s="77">
        <v>0</v>
      </c>
      <c r="E133" s="77">
        <v>0</v>
      </c>
      <c r="F133" s="77">
        <v>32</v>
      </c>
      <c r="G133" s="78">
        <v>7</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68</v>
      </c>
      <c r="D134" s="77">
        <v>3</v>
      </c>
      <c r="E134" s="77">
        <v>47</v>
      </c>
      <c r="F134" s="77">
        <v>132</v>
      </c>
      <c r="G134" s="78">
        <v>77</v>
      </c>
      <c r="H134" s="78">
        <v>0</v>
      </c>
      <c r="I134" s="79">
        <v>32</v>
      </c>
      <c r="J134" s="78">
        <v>107</v>
      </c>
      <c r="K134" s="78">
        <v>84</v>
      </c>
      <c r="L134" s="124">
        <v>57</v>
      </c>
      <c r="M134" s="125">
        <v>32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98</v>
      </c>
      <c r="D138" s="81">
        <f t="shared" ref="D138:I138" si="10">+SUM(D132:D137)</f>
        <v>3</v>
      </c>
      <c r="E138" s="81">
        <f t="shared" si="10"/>
        <v>47</v>
      </c>
      <c r="F138" s="81">
        <f t="shared" si="10"/>
        <v>165</v>
      </c>
      <c r="G138" s="82">
        <f t="shared" si="10"/>
        <v>84</v>
      </c>
      <c r="H138" s="82">
        <f t="shared" si="10"/>
        <v>0</v>
      </c>
      <c r="I138" s="83">
        <f t="shared" si="10"/>
        <v>32</v>
      </c>
      <c r="J138" s="82">
        <f>+SUM(J132:J137)</f>
        <v>107</v>
      </c>
      <c r="K138" s="82">
        <f t="shared" ref="K138" si="11">+SUM(K132:K137)</f>
        <v>84</v>
      </c>
      <c r="L138" s="127">
        <f>+SUM(L132:L137)</f>
        <v>57</v>
      </c>
      <c r="M138" s="128">
        <f>+SUM(M132:M137)</f>
        <v>32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5</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59</v>
      </c>
      <c r="D145" s="77">
        <v>104</v>
      </c>
      <c r="E145" s="77">
        <v>0</v>
      </c>
      <c r="F145" s="77">
        <v>12</v>
      </c>
      <c r="G145" s="78">
        <v>0</v>
      </c>
      <c r="H145" s="78">
        <v>0</v>
      </c>
      <c r="I145" s="79">
        <v>0</v>
      </c>
      <c r="J145" s="78">
        <v>1</v>
      </c>
      <c r="K145" s="78">
        <v>0</v>
      </c>
      <c r="L145" s="124">
        <v>0</v>
      </c>
      <c r="M145" s="125">
        <v>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15</v>
      </c>
      <c r="F146" s="77">
        <v>7</v>
      </c>
      <c r="G146" s="78">
        <v>0</v>
      </c>
      <c r="H146" s="78">
        <v>0</v>
      </c>
      <c r="I146" s="79">
        <v>0</v>
      </c>
      <c r="J146" s="78">
        <v>11</v>
      </c>
      <c r="K146" s="78">
        <v>104</v>
      </c>
      <c r="L146" s="124">
        <v>15</v>
      </c>
      <c r="M146" s="125">
        <v>19</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59</v>
      </c>
      <c r="D150" s="81">
        <f t="shared" ref="D150:I150" si="12">+SUM(D144:D149)</f>
        <v>104</v>
      </c>
      <c r="E150" s="81">
        <f t="shared" si="12"/>
        <v>15</v>
      </c>
      <c r="F150" s="81">
        <f t="shared" si="12"/>
        <v>24</v>
      </c>
      <c r="G150" s="82">
        <f t="shared" si="12"/>
        <v>0</v>
      </c>
      <c r="H150" s="82">
        <f t="shared" si="12"/>
        <v>0</v>
      </c>
      <c r="I150" s="83">
        <f t="shared" si="12"/>
        <v>1</v>
      </c>
      <c r="J150" s="82">
        <f>+SUM(J144:J149)</f>
        <v>12</v>
      </c>
      <c r="K150" s="82">
        <f t="shared" ref="K150" si="13">+SUM(K144:K149)</f>
        <v>104</v>
      </c>
      <c r="L150" s="127">
        <f>+SUM(L144:L149)</f>
        <v>15</v>
      </c>
      <c r="M150" s="128">
        <f>+SUM(M144:M149)</f>
        <v>20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1207</v>
      </c>
      <c r="C155" s="130">
        <f>+IFERROR((VLOOKUP(A155,Hoja2!$A$2:$I$1444,4,FALSE)),"")</f>
        <v>1207</v>
      </c>
      <c r="D155" s="169" t="str">
        <f>+IFERROR((VLOOKUP(A155,Hoja2!$A$2:$I$1444,5,FALSE)),"")</f>
        <v>UNIVERSIDAD DEL TOLIMA</v>
      </c>
      <c r="E155" s="169"/>
      <c r="F155" s="169"/>
      <c r="G155" s="170"/>
      <c r="H155" s="130" t="str">
        <f>+IFERROR((VLOOKUP(A155,Hoja2!$A$2:$I$1444,6,FALSE)),"")</f>
        <v>Tolima</v>
      </c>
      <c r="I155" s="130" t="str">
        <f>+IFERROR((VLOOKUP(A155,Hoja2!$A$2:$I$1444,7,FALSE)),"")</f>
        <v>Oficial</v>
      </c>
      <c r="J155" s="249" t="str">
        <f>+IFERROR((VLOOKUP(A155,Hoja2!$A$2:$I$1444,8,FALSE)),"")</f>
        <v>Universidad</v>
      </c>
      <c r="K155" s="250"/>
      <c r="L155" s="131">
        <f>+IFERROR((VLOOKUP(A155,Hoja2!$A$2:$I$1444,9,FALSE)),"")</f>
        <v>296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24</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320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59O8IMOdAHuC8LqGTXPSPQdhtcqV5T8EWubA+1tGL8Ljm7EJfKtr+jxfd6wQRP9e80TzW4jc9C/OfH/UYNvg==" saltValue="urRHtLBITzkF1RKxEttBt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