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8CA687F-AD95-4EB7-93A3-E6AB2313EED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<sst xmlns="http://schemas.openxmlformats.org/spreadsheetml/2006/main" count="22315" uniqueCount="444">
  <si>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</si>
  <si>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</si>
  <si>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</si>
  <si>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</si>
  <si>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</si>
  <si>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</si>
  <si>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</si>
  <si>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</si>
  <si>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</si>
  <si>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</si>
  <si>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</si>
  <si>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</si>
  <si>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</si>
  <si>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</si>
  <si>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</si>
  <si>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</si>
  <si>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</si>
  <si>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</si>
  <si>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</si>
  <si>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</si>
  <si>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</si>
  <si>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</si>
  <si>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</si>
  <si>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</si>
  <si>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</si>
  <si>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</si>
  <si>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</si>
  <si>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</si>
  <si>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</si>
  <si>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</si>
  <si>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</si>
  <si>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</si>
  <si>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</si>
  <si>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</si>
  <si>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</si>
  <si>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</si>
  <si>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</si>
  <si>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</si>
  <si>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</si>
  <si>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</si>
  <si>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</si>
  <si>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</si>
  <si>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</si>
  <si>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</si>
  <si>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</si>
  <si>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</si>
  <si>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</si>
  <si>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</si>
  <si>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</si>
  <si>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</si>
  <si>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</si>
  <si>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</si>
  <si>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</si>
  <si>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</si>
  <si>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</si>
  <si>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</si>
  <si>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</si>
  <si>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</si>
  <si>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</si>
  <si>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</si>
  <si>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</si>
  <si>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</si>
  <si>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</si>
  <si>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</si>
  <si>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</si>
  <si>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</si>
  <si>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</si>
  <si>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</si>
  <si>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</si>
  <si>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</si>
  <si>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</si>
  <si>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</si>
  <si>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</si>
  <si>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</si>
  <si>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</si>
  <si>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</si>
  <si>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</si>
  <si>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</si>
  <si>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</si>
  <si>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</si>
  <si>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</si>
  <si>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</si>
  <si>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</si>
  <si>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</si>
  <si>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</si>
  <si>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</si>
  <si>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</si>
  <si>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</si>
  <si>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</si>
  <si>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</si>
  <si>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</si>
  <si>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</si>
  <si>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</si>
  <si>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</si>
  <si>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</si>
  <si>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</si>
  <si>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</si>
  <si>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</si>
  <si>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</si>
  <si>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</si>
  <si>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</si>
  <si>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</si>
  <si>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</si>
  <si>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</si>
  <si>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</si>
  <si>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</si>
  <si>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</si>
  <si>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</si>
  <si>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</si>
  <si>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</si>
  <si>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</si>
  <si>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</si>
  <si>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</si>
  <si>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</si>
  <si>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</si>
  <si>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</si>
  <si>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</si>
  <si>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</si>
  <si>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</si>
  <si>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</si>
  <si>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</si>
  <si>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</si>
  <si>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</si>
  <si>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</si>
  <si>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</si>
  <si>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</si>
  <si>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</si>
  <si>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</si>
  <si>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</si>
  <si>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</si>
  <si>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</si>
  <si>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</si>
  <si>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</si>
  <si>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</si>
  <si>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</si>
  <si>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</si>
  <si>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</si>
  <si>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</si>
  <si>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</si>
  <si>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</si>
  <si>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</si>
  <si>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</si>
  <si>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</si>
  <si>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</si>
  <si>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</si>
  <si>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</si>
  <si>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</si>
  <si>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</si>
  <si>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</si>
  <si>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</si>
  <si>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</si>
  <si>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</si>
  <si>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</si>
  <si>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</si>
  <si>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</si>
  <si>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</si>
  <si>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</si>
  <si>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</si>
  <si>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</si>
  <si>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</si>
  <si>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</si>
  <si>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</si>
  <si>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</si>
  <si>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</si>
  <si>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</si>
  <si>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</si>
  <si>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</si>
  <si>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</si>
  <si>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</si>
  <si>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</si>
  <si>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</si>
  <si>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</si>
  <si>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</si>
  <si>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</si>
  <si>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</si>
  <si>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</si>
  <si>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</si>
  <si>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</si>
  <si>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</si>
  <si>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</si>
  <si>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</si>
  <si>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</si>
  <si>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</si>
  <si>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</si>
  <si>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</si>
  <si>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</si>
  <si>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</si>
  <si>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</si>
  <si>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</si>
  <si>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</si>
  <si>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</si>
  <si>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</si>
  <si>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</si>
  <si>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</si>
  <si>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</si>
  <si>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</si>
  <si>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</si>
  <si>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</si>
  <si>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</si>
  <si>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</si>
  <si>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</si>
  <si>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</si>
  <si>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</si>
  <si>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</si>
  <si>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</si>
  <si>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</si>
  <si>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</si>
  <si>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</si>
  <si>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</si>
  <si>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</si>
  <si>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</si>
  <si>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</si>
  <si>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</si>
  <si>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</si>
  <si>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</si>
  <si>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</si>
  <si>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</si>
  <si>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</si>
  <si>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</si>
  <si>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</si>
  <si>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</si>
  <si>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</si>
  <si>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</si>
  <si>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</si>
  <si>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</si>
  <si>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</si>
  <si>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</si>
  <si>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</si>
  <si>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</si>
  <si>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</si>
  <si>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</si>
  <si>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</si>
  <si>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</si>
  <si>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</si>
  <si>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</si>
  <si>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</si>
  <si>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</si>
  <si>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</si>
  <si>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</si>
  <si>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</si>
  <si>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</si>
  <si>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</si>
  <si>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</si>
  <si>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</si>
  <si>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</si>
  <si>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</si>
  <si>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</si>
  <si>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</si>
  <si>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</si>
  <si>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</si>
  <si>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</si>
  <si>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</si>
  <si>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</si>
  <si>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</si>
  <si>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</si>
  <si>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</si>
  <si>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</si>
  <si>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</si>
  <si>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</si>
  <si>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</si>
  <si>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</si>
  <si>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</si>
  <si>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</si>
  <si>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</si>
  <si>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</si>
  <si>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</si>
  <si>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</si>
  <si>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</si>
  <si>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</si>
  <si>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</si>
  <si>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</si>
  <si>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</si>
  <si>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</si>
  <si>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</si>
  <si>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</si>
  <si>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</si>
  <si>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</si>
  <si>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</si>
  <si>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</si>
  <si>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</si>
  <si>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</si>
  <si>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</si>
  <si>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</si>
  <si>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</si>
  <si>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</si>
  <si>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</si>
  <si>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</si>
  <si>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</si>
  <si>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</si>
  <si>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</si>
  <si>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</si>
  <si>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</si>
  <si>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</si>
  <si>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</si>
  <si>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</si>
  <si>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</si>
  <si>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</si>
  <si>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</si>
  <si>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</si>
  <si>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</si>
  <si>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</si>
  <si>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</si>
  <si>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</si>
  <si>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</si>
  <si>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</si>
  <si>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</si>
  <si>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</si>
  <si>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</si>
  <si>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</si>
  <si>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</si>
  <si>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</si>
  <si>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</si>
  <si>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</si>
  <si>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</si>
  <si>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</si>
  <si>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</si>
  <si>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</si>
  <si>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</si>
  <si>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</si>
  <si>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</si>
  <si>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</si>
  <si>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</si>
  <si>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</si>
  <si>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</si>
  <si>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</si>
  <si>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</si>
  <si>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</si>
  <si>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</si>
  <si>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</si>
  <si>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</si>
  <si>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</si>
  <si>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</si>
  <si>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</si>
  <si>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</si>
  <si>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</si>
  <si>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</si>
  <si>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</si>
  <si>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</si>
  <si>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</si>
  <si>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</si>
  <si>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</si>
  <si>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</si>
  <si>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</si>
  <si>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</si>
  <si>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</si>
  <si>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</si>
  <si>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</si>
  <si>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</si>
  <si>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</si>
  <si>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</si>
  <si>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</si>
  <si>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</si>
  <si>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</si>
  <si>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</si>
  <si>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</si>
  <si>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</si>
  <si>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</si>
  <si>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</si>
  <si>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</si>
  <si>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</si>
  <si>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</si>
  <si>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</si>
  <si>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</si>
  <si>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</si>
  <si>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</si>
  <si>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</si>
  <si>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</si>
  <si>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</si>
  <si>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</si>
  <si>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</si>
  <si>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</si>
  <si>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</si>
  <si>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</si>
  <si>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</si>
  <si>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</si>
  <si>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</si>
  <si>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</si>
  <si>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</si>
  <si>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</si>
  <si>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</si>
  <si>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</si>
  <si>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</si>
  <si>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</si>
  <si>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</si>
  <si>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</si>
  <si>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</si>
  <si>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</si>
  <si>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</si>
  <si>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</si>
  <si>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</si>
  <si>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</si>
  <si>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</si>
  <si>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</si>
  <si>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</si>
  <si>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</si>
  <si>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</si>
  <si>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</si>
  <si>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</si>
  <si>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</si>
  <si>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</si>
  <si>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</si>
  <si>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</si>
  <si>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</si>
  <si>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</si>
  <si>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</si>
  <si>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</si>
  <si>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</si>
  <si>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</si>
  <si>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</si>
  <si>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</si>
  <si>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</si>
  <si>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</si>
  <si>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</si>
  <si>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</si>
  <si>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</si>
  <si>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</si>
  <si>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</si>
  <si>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</si>
  <si>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</si>
  <si>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</si>
  <si>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</si>
  <si>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</si>
  <si>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</si>
  <si>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</si>
  <si>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</si>
  <si>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</si>
  <si>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</si>
  <si>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</si>
  <si>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</si>
  <si>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</si>
  <si>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</si>
  <si>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</si>
  <si>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</si>
  <si>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</si>
  <si>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</si>
  <si>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</si>
  <si>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</si>
  <si>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</si>
  <si>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</si>
  <si>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</si>
  <si>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</si>
  <si>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</si>
  <si>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PALESTINA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</si>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</sst>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PALESTINA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17524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17524</v>
      </c>
      <c r="F12" s="141"/>
      <c r="G12" s="139" t="str">
        <f>+A10</f>
        <v>PALESTINA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PALESTINA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139</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139</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0.13175355450236967</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0.34399999999999997</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1.393188854489164E-2</v>
      </c>
      <c r="D30" s="24">
        <v>0</v>
      </c>
      <c r="E30" s="24">
        <v>0</v>
      </c>
      <c r="F30" s="24">
        <v>0</v>
      </c>
      <c r="G30" s="24">
        <v>2.3457862728062554E-2</v>
      </c>
      <c r="H30" s="25">
        <v>0</v>
      </c>
      <c r="I30" s="25">
        <v>0</v>
      </c>
      <c r="J30" s="26">
        <v>0</v>
      </c>
      <c r="K30" s="26">
        <v>0</v>
      </c>
      <c r="L30" s="26">
        <v>9.3109869646182495E-4</v>
      </c>
      <c r="M30" s="27">
        <v>0.13175355450236967</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146</v>
      </c>
      <c r="D39" s="39">
        <v>27</v>
      </c>
      <c r="E39" s="40">
        <v>0.18493150684931506</v>
      </c>
      <c r="F39" s="38">
        <v>165</v>
      </c>
      <c r="G39" s="39">
        <v>35</v>
      </c>
      <c r="H39" s="40">
        <v>0.21212121212121213</v>
      </c>
      <c r="I39" s="38">
        <v>157</v>
      </c>
      <c r="J39" s="39">
        <v>37</v>
      </c>
      <c r="K39" s="40">
        <v>0.2356687898089172</v>
      </c>
      <c r="L39" s="41">
        <v>122</v>
      </c>
      <c r="M39" s="42">
        <v>42</v>
      </c>
      <c r="N39" s="43">
        <v>0.34399999999999997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v>
      </c>
      <c r="D46" s="60">
        <v>0</v>
      </c>
      <c r="E46" s="60">
        <v>0</v>
      </c>
      <c r="F46" s="60">
        <v>0</v>
      </c>
      <c r="G46" s="60">
        <v>0</v>
      </c>
      <c r="H46" s="61">
        <v>0</v>
      </c>
      <c r="I46" s="61">
        <v>0</v>
      </c>
      <c r="J46" s="62">
        <v>0</v>
      </c>
      <c r="K46" s="62">
        <v>0</v>
      </c>
      <c r="L46" s="62">
        <v>0</v>
      </c>
      <c r="M46" s="63">
        <v>88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27</v>
      </c>
      <c r="H47" s="64">
        <v>0</v>
      </c>
      <c r="I47" s="64">
        <v>0</v>
      </c>
      <c r="J47" s="65">
        <v>0</v>
      </c>
      <c r="K47" s="65">
        <v>0</v>
      </c>
      <c r="L47" s="65">
        <v>1</v>
      </c>
      <c r="M47" s="66">
        <v>51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v>
      </c>
      <c r="D48" s="68">
        <f t="shared" ref="D48:L48" si="0">+SUM(D46:D47)</f>
        <v>0</v>
      </c>
      <c r="E48" s="68">
        <f t="shared" si="0"/>
        <v>0</v>
      </c>
      <c r="F48" s="68">
        <f t="shared" si="0"/>
        <v>0</v>
      </c>
      <c r="G48" s="68">
        <f t="shared" si="0"/>
        <v>27</v>
      </c>
      <c r="H48" s="69">
        <f t="shared" si="0"/>
        <v>0</v>
      </c>
      <c r="I48" s="69">
        <f t="shared" si="0"/>
        <v>0</v>
      </c>
      <c r="J48" s="70">
        <f t="shared" si="0"/>
        <v>0</v>
      </c>
      <c r="K48" s="70">
        <f t="shared" si="0"/>
        <v>0</v>
      </c>
      <c r="L48" s="70">
        <f t="shared" si="0"/>
        <v>1</v>
      </c>
      <c r="M48" s="71">
        <f>+SUM(M46:M47)</f>
        <v>139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v>
      </c>
      <c r="D53" s="60">
        <v>0</v>
      </c>
      <c r="E53" s="60">
        <v>0</v>
      </c>
      <c r="F53" s="60">
        <v>0</v>
      </c>
      <c r="G53" s="60">
        <v>27</v>
      </c>
      <c r="H53" s="61">
        <v>0</v>
      </c>
      <c r="I53" s="61">
        <v>0</v>
      </c>
      <c r="J53" s="62">
        <v>0</v>
      </c>
      <c r="K53" s="62">
        <v>0</v>
      </c>
      <c r="L53" s="62">
        <v>1</v>
      </c>
      <c r="M53" s="63">
        <v>139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v>
      </c>
      <c r="D55" s="68">
        <f t="shared" ref="D55:M55" si="1">+SUM(D53:D54)</f>
        <v>0</v>
      </c>
      <c r="E55" s="68">
        <f t="shared" si="1"/>
        <v>0</v>
      </c>
      <c r="F55" s="68">
        <f t="shared" si="1"/>
        <v>0</v>
      </c>
      <c r="G55" s="68">
        <f t="shared" si="1"/>
        <v>27</v>
      </c>
      <c r="H55" s="69">
        <f t="shared" si="1"/>
        <v>0</v>
      </c>
      <c r="I55" s="69">
        <f t="shared" si="1"/>
        <v>0</v>
      </c>
      <c r="J55" s="70">
        <f t="shared" si="1"/>
        <v>0</v>
      </c>
      <c r="K55" s="70">
        <f t="shared" si="1"/>
        <v>0</v>
      </c>
      <c r="L55" s="70">
        <f t="shared" si="1"/>
        <v>1</v>
      </c>
      <c r="M55" s="71">
        <f t="shared" si="1"/>
        <v>139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139</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18</v>
      </c>
      <c r="D61" s="77">
        <v>0</v>
      </c>
      <c r="E61" s="77">
        <v>0</v>
      </c>
      <c r="F61" s="77">
        <v>0</v>
      </c>
      <c r="G61" s="77">
        <v>27</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v>
      </c>
      <c r="D66" s="81">
        <f t="shared" ref="D66:M66" si="2">+SUM(D60:D65)</f>
        <v>0</v>
      </c>
      <c r="E66" s="81">
        <f t="shared" si="2"/>
        <v>0</v>
      </c>
      <c r="F66" s="81">
        <f t="shared" si="2"/>
        <v>0</v>
      </c>
      <c r="G66" s="81">
        <f t="shared" si="2"/>
        <v>27</v>
      </c>
      <c r="H66" s="82">
        <f t="shared" si="2"/>
        <v>0</v>
      </c>
      <c r="I66" s="82">
        <f t="shared" si="2"/>
        <v>0</v>
      </c>
      <c r="J66" s="83">
        <f t="shared" si="2"/>
        <v>0</v>
      </c>
      <c r="K66" s="70">
        <f t="shared" si="2"/>
        <v>0</v>
      </c>
      <c r="L66" s="70">
        <f t="shared" si="2"/>
        <v>1</v>
      </c>
      <c r="M66" s="71">
        <f t="shared" si="2"/>
        <v>139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18</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27</v>
      </c>
      <c r="H76" s="78">
        <v>0</v>
      </c>
      <c r="I76" s="78">
        <v>0</v>
      </c>
      <c r="J76" s="79">
        <v>0</v>
      </c>
      <c r="K76" s="65">
        <v>0</v>
      </c>
      <c r="L76" s="65">
        <v>1</v>
      </c>
      <c r="M76" s="66">
        <v>51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88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v>
      </c>
      <c r="D80" s="81">
        <f t="shared" ref="D80:M80" si="3">+SUM(D71:D79)</f>
        <v>0</v>
      </c>
      <c r="E80" s="81">
        <f t="shared" si="3"/>
        <v>0</v>
      </c>
      <c r="F80" s="81">
        <f t="shared" si="3"/>
        <v>0</v>
      </c>
      <c r="G80" s="81">
        <f t="shared" si="3"/>
        <v>27</v>
      </c>
      <c r="H80" s="82">
        <f t="shared" si="3"/>
        <v>0</v>
      </c>
      <c r="I80" s="82">
        <f t="shared" si="3"/>
        <v>0</v>
      </c>
      <c r="J80" s="83">
        <f t="shared" si="3"/>
        <v>0</v>
      </c>
      <c r="K80" s="70">
        <f t="shared" si="3"/>
        <v>0</v>
      </c>
      <c r="L80" s="70">
        <f t="shared" si="3"/>
        <v>1</v>
      </c>
      <c r="M80" s="71">
        <f t="shared" si="3"/>
        <v>139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63</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25</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51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139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18</v>
      </c>
      <c r="D102" s="102">
        <v>0</v>
      </c>
      <c r="E102" s="102">
        <v>0</v>
      </c>
      <c r="F102" s="102">
        <v>0</v>
      </c>
      <c r="G102" s="102">
        <v>27</v>
      </c>
      <c r="H102" s="103">
        <v>0</v>
      </c>
      <c r="I102" s="103">
        <v>0</v>
      </c>
      <c r="J102" s="103">
        <v>0</v>
      </c>
      <c r="K102" s="97">
        <v>0</v>
      </c>
      <c r="L102" s="97">
        <v>0</v>
      </c>
      <c r="M102" s="98">
        <v>139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v>
      </c>
      <c r="D107" s="81">
        <f t="shared" ref="D107:M107" si="5">+SUM(D102:D106)</f>
        <v>0</v>
      </c>
      <c r="E107" s="81">
        <f t="shared" si="5"/>
        <v>0</v>
      </c>
      <c r="F107" s="81">
        <f t="shared" si="5"/>
        <v>0</v>
      </c>
      <c r="G107" s="81">
        <f t="shared" si="5"/>
        <v>27</v>
      </c>
      <c r="H107" s="82">
        <f t="shared" si="5"/>
        <v>0</v>
      </c>
      <c r="I107" s="82">
        <f t="shared" si="5"/>
        <v>0</v>
      </c>
      <c r="J107" s="82">
        <f t="shared" si="5"/>
        <v>0</v>
      </c>
      <c r="K107" s="70">
        <f t="shared" si="5"/>
        <v>0</v>
      </c>
      <c r="L107" s="70">
        <f t="shared" si="5"/>
        <v>1</v>
      </c>
      <c r="M107" s="71">
        <f t="shared" si="5"/>
        <v>139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0</v>
      </c>
      <c r="E113" s="108">
        <v>0</v>
      </c>
      <c r="F113" s="108">
        <v>0</v>
      </c>
      <c r="G113" s="108">
        <v>11</v>
      </c>
      <c r="H113" s="109">
        <v>0</v>
      </c>
      <c r="I113" s="109">
        <v>0</v>
      </c>
      <c r="J113" s="97">
        <v>0</v>
      </c>
      <c r="K113" s="97">
        <v>0</v>
      </c>
      <c r="L113" s="97">
        <v>0</v>
      </c>
      <c r="M113" s="98">
        <v>59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0</v>
      </c>
      <c r="E114" s="77">
        <v>0</v>
      </c>
      <c r="F114" s="77">
        <v>0</v>
      </c>
      <c r="G114" s="77">
        <v>16</v>
      </c>
      <c r="H114" s="78">
        <v>0</v>
      </c>
      <c r="I114" s="78">
        <v>0</v>
      </c>
      <c r="J114" s="78">
        <v>0</v>
      </c>
      <c r="K114" s="65">
        <v>0</v>
      </c>
      <c r="L114" s="65">
        <v>1</v>
      </c>
      <c r="M114" s="66">
        <v>80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v>
      </c>
      <c r="D116" s="81">
        <f t="shared" si="6"/>
        <v>0</v>
      </c>
      <c r="E116" s="81">
        <f t="shared" si="6"/>
        <v>0</v>
      </c>
      <c r="F116" s="81">
        <f t="shared" si="6"/>
        <v>0</v>
      </c>
      <c r="G116" s="81">
        <f t="shared" si="6"/>
        <v>27</v>
      </c>
      <c r="H116" s="82">
        <f t="shared" si="6"/>
        <v>0</v>
      </c>
      <c r="I116" s="82">
        <f t="shared" si="6"/>
        <v>0</v>
      </c>
      <c r="J116" s="82">
        <f t="shared" si="6"/>
        <v>0</v>
      </c>
      <c r="K116" s="70">
        <f t="shared" si="6"/>
        <v>0</v>
      </c>
      <c r="L116" s="70">
        <f t="shared" si="6"/>
        <v>1</v>
      </c>
      <c r="M116" s="71">
        <f t="shared" si="6"/>
        <v>139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139</v>
      </c>
      <c r="D121" s="112">
        <v>139</v>
      </c>
      <c r="E121" s="113">
        <f>+IF(OR(C121=0,C121="-"),"",(D121/C121))</f>
        <v>1</v>
      </c>
      <c r="F121" s="137"/>
      <c r="G121" s="238" t="s">
        <v>49</v>
      </c>
      <c r="H121" s="240"/>
      <c r="I121" s="114">
        <v>5</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139</v>
      </c>
      <c r="D127" s="118">
        <f>+SUM(D121:D126)</f>
        <v>139</v>
      </c>
      <c r="E127" s="119">
        <f t="shared" ref="E127" si="9">+IF(C127=0,"",(D127/C127))</f>
        <v>1</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139</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27</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27</v>
      </c>
      <c r="H138" s="82">
        <f t="shared" si="10"/>
        <v>0</v>
      </c>
      <c r="I138" s="83">
        <f t="shared" si="10"/>
        <v>0</v>
      </c>
      <c r="J138" s="82">
        <f>+SUM(J132:J137)</f>
        <v>0</v>
      </c>
      <c r="K138" s="82">
        <f t="shared" ref="K138" si="11">+SUM(K132:K137)</f>
        <v>0</v>
      </c>
      <c r="L138" s="127">
        <f>+SUM(L132:L137)</f>
        <v>1</v>
      </c>
      <c r="M138" s="128">
        <f>+SUM(M132:M137)</f>
        <v>139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38</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8</v>
      </c>
      <c r="E145" s="77">
        <v>0</v>
      </c>
      <c r="F145" s="77">
        <v>0</v>
      </c>
      <c r="G145" s="78">
        <v>14</v>
      </c>
      <c r="H145" s="78">
        <v>26</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8</v>
      </c>
      <c r="E150" s="81">
        <f t="shared" si="12"/>
        <v>6</v>
      </c>
      <c r="F150" s="81">
        <f t="shared" si="12"/>
        <v>0</v>
      </c>
      <c r="G150" s="82">
        <f t="shared" si="12"/>
        <v>52</v>
      </c>
      <c r="H150" s="82">
        <f t="shared" si="12"/>
        <v>26</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88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1827</v>
      </c>
      <c r="C156" s="130">
        <f>+IFERROR((VLOOKUP(A156,Hoja2!$A$2:$I$1444,4,FALSE)),"")</f>
        <v>1827</v>
      </c>
      <c r="D156" s="163" t="str">
        <f>+IFERROR((VLOOKUP(A156,Hoja2!$A$2:$I$1444,5,FALSE)),"")</f>
        <v>UNIVERSIDAD CATOLICA DE MANIZALES</v>
      </c>
      <c r="E156" s="163"/>
      <c r="F156" s="163"/>
      <c r="G156" s="164"/>
      <c r="H156" s="130" t="str">
        <f>+IFERROR((VLOOKUP(A156,Hoja2!$A$2:$I$1444,6,FALSE)),"")</f>
        <v>Caldas</v>
      </c>
      <c r="I156" s="130" t="str">
        <f>+IFERROR((VLOOKUP(A156,Hoja2!$A$2:$I$1444,7,FALSE)),"")</f>
        <v>Privado</v>
      </c>
      <c r="J156" s="249" t="str">
        <f>+IFERROR((VLOOKUP(A156,Hoja2!$A$2:$I$1444,8,FALSE)),"")</f>
        <v>Universidad</v>
      </c>
      <c r="K156" s="250"/>
      <c r="L156" s="131">
        <f>+IFERROR((VLOOKUP(A156,Hoja2!$A$2:$I$1444,9,FALSE)),"")</f>
        <v>51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139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R1UWbvxBsw49zYBKqmR9N058XZidNmzIT3uilnrnRSlFs2a2oxKpTElt7fWcQtpl7gNxuPERkt+IEHaz9r0NA==" saltValue="aY8f+Q1gmeGwUPWOzGUV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