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97A53EB-6CFF-488F-A983-1A9084A11E2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<sst xmlns="http://schemas.openxmlformats.org/spreadsheetml/2006/main" count="22315" uniqueCount="444">
  <si>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</si>
  <si>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</si>
  <si>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</si>
  <si>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</si>
  <si>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</si>
  <si>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</si>
  <si>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</si>
  <si>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</si>
  <si>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</si>
  <si>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</si>
  <si>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</si>
  <si>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</si>
  <si>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</si>
  <si>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</si>
  <si>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</si>
  <si>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</si>
  <si>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</si>
  <si>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</si>
  <si>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</si>
  <si>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</si>
  <si>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</si>
  <si>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</si>
  <si>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</si>
  <si>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</si>
  <si>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</si>
  <si>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</si>
  <si>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</si>
  <si>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</si>
  <si>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</si>
  <si>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</si>
  <si>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</si>
  <si>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</si>
  <si>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</si>
  <si>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</si>
  <si>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</si>
  <si>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</si>
  <si>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</si>
  <si>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</si>
  <si>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</si>
  <si>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</si>
  <si>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</si>
  <si>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</si>
  <si>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</si>
  <si>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</si>
  <si>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</si>
  <si>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</si>
  <si>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</si>
  <si>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</si>
  <si>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</si>
  <si>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</si>
  <si>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</si>
  <si>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</si>
  <si>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</si>
  <si>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</si>
  <si>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</si>
  <si>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</si>
  <si>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</si>
  <si>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</si>
  <si>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</si>
  <si>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</si>
  <si>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</si>
  <si>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</si>
  <si>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</si>
  <si>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</si>
  <si>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</si>
  <si>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</si>
  <si>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</si>
  <si>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</si>
  <si>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</si>
  <si>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</si>
  <si>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</si>
  <si>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</si>
  <si>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</si>
  <si>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</si>
  <si>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</si>
  <si>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</si>
  <si>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</si>
  <si>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</si>
  <si>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</si>
  <si>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</si>
  <si>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</si>
  <si>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</si>
  <si>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</si>
  <si>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</si>
  <si>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</si>
  <si>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</si>
  <si>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</si>
  <si>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</si>
  <si>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</si>
  <si>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</si>
  <si>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</si>
  <si>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</si>
  <si>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</si>
  <si>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</si>
  <si>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</si>
  <si>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</si>
  <si>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</si>
  <si>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</si>
  <si>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</si>
  <si>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</si>
  <si>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</si>
  <si>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</si>
  <si>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</si>
  <si>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</si>
  <si>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</si>
  <si>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</si>
  <si>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</si>
  <si>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</si>
  <si>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</si>
  <si>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</si>
  <si>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</si>
  <si>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</si>
  <si>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</si>
  <si>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</si>
  <si>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</si>
  <si>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</si>
  <si>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</si>
  <si>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</si>
  <si>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</si>
  <si>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</si>
  <si>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</si>
  <si>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</si>
  <si>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</si>
  <si>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</si>
  <si>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</si>
  <si>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</si>
  <si>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</si>
  <si>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</si>
  <si>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</si>
  <si>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</si>
  <si>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</si>
  <si>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</si>
  <si>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</si>
  <si>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</si>
  <si>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</si>
  <si>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</si>
  <si>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</si>
  <si>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</si>
  <si>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</si>
  <si>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</si>
  <si>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</si>
  <si>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</si>
  <si>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</si>
  <si>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</si>
  <si>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</si>
  <si>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</si>
  <si>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</si>
  <si>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</si>
  <si>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</si>
  <si>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</si>
  <si>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</si>
  <si>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</si>
  <si>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</si>
  <si>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</si>
  <si>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</si>
  <si>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</si>
  <si>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</si>
  <si>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</si>
  <si>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</si>
  <si>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</si>
  <si>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</si>
  <si>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</si>
  <si>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</si>
  <si>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</si>
  <si>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</si>
  <si>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</si>
  <si>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</si>
  <si>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</si>
  <si>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</si>
  <si>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</si>
  <si>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</si>
  <si>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</si>
  <si>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</si>
  <si>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</si>
  <si>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</si>
  <si>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</si>
  <si>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</si>
  <si>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</si>
  <si>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</si>
  <si>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</si>
  <si>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</si>
  <si>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</si>
  <si>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</si>
  <si>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</si>
  <si>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</si>
  <si>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</si>
  <si>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</si>
  <si>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</si>
  <si>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</si>
  <si>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</si>
  <si>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</si>
  <si>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</si>
  <si>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</si>
  <si>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</si>
  <si>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</si>
  <si>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</si>
  <si>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</si>
  <si>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</si>
  <si>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</si>
  <si>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</si>
  <si>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</si>
  <si>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</si>
  <si>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</si>
  <si>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</si>
  <si>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</si>
  <si>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</si>
  <si>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</si>
  <si>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</si>
  <si>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</si>
  <si>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</si>
  <si>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</si>
  <si>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</si>
  <si>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</si>
  <si>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</si>
  <si>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</si>
  <si>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</si>
  <si>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</si>
  <si>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</si>
  <si>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</si>
  <si>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</si>
  <si>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</si>
  <si>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</si>
  <si>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</si>
  <si>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</si>
  <si>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</si>
  <si>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</si>
  <si>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</si>
  <si>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</si>
  <si>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</si>
  <si>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</si>
  <si>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</si>
  <si>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</si>
  <si>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</si>
  <si>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</si>
  <si>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</si>
  <si>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</si>
  <si>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</si>
  <si>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</si>
  <si>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</si>
  <si>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</si>
  <si>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</si>
  <si>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</si>
  <si>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</si>
  <si>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</si>
  <si>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</si>
  <si>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</si>
  <si>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</si>
  <si>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</si>
  <si>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</si>
  <si>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</si>
  <si>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</si>
  <si>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</si>
  <si>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</si>
  <si>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</si>
  <si>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</si>
  <si>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</si>
  <si>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</si>
  <si>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</si>
  <si>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</si>
  <si>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</si>
  <si>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</si>
  <si>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</si>
  <si>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</si>
  <si>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</si>
  <si>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</si>
  <si>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</si>
  <si>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</si>
  <si>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</si>
  <si>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</si>
  <si>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</si>
  <si>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</si>
  <si>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</si>
  <si>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</si>
  <si>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</si>
  <si>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</si>
  <si>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</si>
  <si>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</si>
  <si>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</si>
  <si>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</si>
  <si>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</si>
  <si>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</si>
  <si>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</si>
  <si>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</si>
  <si>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</si>
  <si>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</si>
  <si>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</si>
  <si>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</si>
  <si>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</si>
  <si>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</si>
  <si>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</si>
  <si>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</si>
  <si>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</si>
  <si>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</si>
  <si>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</si>
  <si>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</si>
  <si>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</si>
  <si>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</si>
  <si>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</si>
  <si>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</si>
  <si>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</si>
  <si>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</si>
  <si>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</si>
  <si>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</si>
  <si>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</si>
  <si>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</si>
  <si>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</si>
  <si>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</si>
  <si>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</si>
  <si>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</si>
  <si>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</si>
  <si>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</si>
  <si>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</si>
  <si>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</si>
  <si>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</si>
  <si>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</si>
  <si>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</si>
  <si>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</si>
  <si>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</si>
  <si>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</si>
  <si>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</si>
  <si>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</si>
  <si>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</si>
  <si>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</si>
  <si>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</si>
  <si>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</si>
  <si>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</si>
  <si>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</si>
  <si>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</si>
  <si>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</si>
  <si>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</si>
  <si>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</si>
  <si>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</si>
  <si>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</si>
  <si>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</si>
  <si>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</si>
  <si>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</si>
  <si>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</si>
  <si>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</si>
  <si>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</si>
  <si>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</si>
  <si>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</si>
  <si>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</si>
  <si>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</si>
  <si>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</si>
  <si>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</si>
  <si>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</si>
  <si>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</si>
  <si>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</si>
  <si>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</si>
  <si>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</si>
  <si>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</si>
  <si>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</si>
  <si>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</si>
  <si>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</si>
  <si>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</si>
  <si>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</si>
  <si>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</si>
  <si>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</si>
  <si>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</si>
  <si>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</si>
  <si>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</si>
  <si>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</si>
  <si>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</si>
  <si>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</si>
  <si>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</si>
  <si>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</si>
  <si>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</si>
  <si>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</si>
  <si>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</si>
  <si>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</si>
  <si>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</si>
  <si>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</si>
  <si>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</si>
  <si>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</si>
  <si>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</si>
  <si>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</si>
  <si>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</si>
  <si>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</si>
  <si>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</si>
  <si>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</si>
  <si>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</si>
  <si>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</si>
  <si>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</si>
  <si>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</si>
  <si>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</si>
  <si>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</si>
  <si>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</si>
  <si>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</si>
  <si>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</si>
  <si>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</si>
  <si>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</si>
  <si>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</si>
  <si>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</si>
  <si>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</si>
  <si>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</si>
  <si>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</si>
  <si>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</si>
  <si>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</si>
  <si>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</si>
  <si>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</si>
  <si>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</si>
  <si>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</si>
  <si>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</si>
  <si>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</si>
  <si>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</si>
  <si>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</si>
  <si>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</si>
  <si>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</si>
  <si>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</si>
  <si>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</si>
  <si>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</si>
  <si>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</si>
  <si>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</si>
  <si>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</si>
  <si>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</si>
  <si>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</si>
  <si>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</si>
  <si>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</si>
  <si>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</si>
  <si>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</si>
  <si>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</si>
  <si>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</si>
  <si>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</si>
  <si>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</si>
  <si>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</si>
  <si>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</si>
  <si>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</si>
  <si>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</si>
  <si>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</si>
  <si>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</si>
  <si>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</si>
  <si>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</si>
  <si>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</si>
  <si>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</si>
  <si>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</si>
  <si>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</si>
  <si>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</si>
  <si>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</si>
  <si>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</si>
  <si>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</si>
  <si>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</si>
  <si>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</si>
  <si>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PAZ</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</si>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</sst>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PAZ</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20621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20621</v>
      </c>
      <c r="F12" s="141"/>
      <c r="G12" s="139" t="str">
        <f>+A10</f>
        <v>LA PAZ</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PAZ</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1321</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1321</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0.45379594641016835</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0.41499999999999998</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0.1398550724637681</v>
      </c>
      <c r="J30" s="26">
        <v>0.26004980434009251</v>
      </c>
      <c r="K30" s="26">
        <v>0.35704274702172389</v>
      </c>
      <c r="L30" s="26">
        <v>0.42099792099792099</v>
      </c>
      <c r="M30" s="27">
        <v>0.45379594641016835</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313</v>
      </c>
      <c r="D39" s="39">
        <v>133</v>
      </c>
      <c r="E39" s="40">
        <v>0.42492012779552718</v>
      </c>
      <c r="F39" s="38">
        <v>280</v>
      </c>
      <c r="G39" s="39">
        <v>112</v>
      </c>
      <c r="H39" s="40">
        <v>0.4</v>
      </c>
      <c r="I39" s="38">
        <v>305</v>
      </c>
      <c r="J39" s="39">
        <v>126</v>
      </c>
      <c r="K39" s="40">
        <v>0.41311475409836068</v>
      </c>
      <c r="L39" s="41">
        <v>284</v>
      </c>
      <c r="M39" s="42">
        <v>118</v>
      </c>
      <c r="N39" s="43">
        <v>0.41499999999999998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385</v>
      </c>
      <c r="J46" s="62">
        <v>731</v>
      </c>
      <c r="K46" s="62">
        <v>1019</v>
      </c>
      <c r="L46" s="62">
        <v>1215</v>
      </c>
      <c r="M46" s="63">
        <v>1321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386</v>
      </c>
      <c r="J48" s="70">
        <f t="shared" si="0"/>
        <v>731</v>
      </c>
      <c r="K48" s="70">
        <f t="shared" si="0"/>
        <v>1019</v>
      </c>
      <c r="L48" s="70">
        <f t="shared" si="0"/>
        <v>1215</v>
      </c>
      <c r="M48" s="71">
        <f>+SUM(M46:M47)</f>
        <v>1321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386</v>
      </c>
      <c r="J53" s="62">
        <v>731</v>
      </c>
      <c r="K53" s="62">
        <v>1019</v>
      </c>
      <c r="L53" s="62">
        <v>1215</v>
      </c>
      <c r="M53" s="63">
        <v>1321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386</v>
      </c>
      <c r="J55" s="70">
        <f t="shared" si="1"/>
        <v>731</v>
      </c>
      <c r="K55" s="70">
        <f t="shared" si="1"/>
        <v>1019</v>
      </c>
      <c r="L55" s="70">
        <f t="shared" si="1"/>
        <v>1215</v>
      </c>
      <c r="M55" s="71">
        <f t="shared" si="1"/>
        <v>1321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385</v>
      </c>
      <c r="J62" s="79">
        <v>731</v>
      </c>
      <c r="K62" s="65">
        <v>1019</v>
      </c>
      <c r="L62" s="65">
        <v>1215</v>
      </c>
      <c r="M62" s="66">
        <v>1321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386</v>
      </c>
      <c r="J66" s="83">
        <f t="shared" si="2"/>
        <v>731</v>
      </c>
      <c r="K66" s="70">
        <f t="shared" si="2"/>
        <v>1019</v>
      </c>
      <c r="L66" s="70">
        <f t="shared" si="2"/>
        <v>1215</v>
      </c>
      <c r="M66" s="71">
        <f t="shared" si="2"/>
        <v>1321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63</v>
      </c>
      <c r="J72" s="79">
        <v>122</v>
      </c>
      <c r="K72" s="65">
        <v>160</v>
      </c>
      <c r="L72" s="65">
        <v>193</v>
      </c>
      <c r="M72" s="66">
        <v>200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57</v>
      </c>
      <c r="J75" s="79">
        <v>118</v>
      </c>
      <c r="K75" s="65">
        <v>166</v>
      </c>
      <c r="L75" s="65">
        <v>205</v>
      </c>
      <c r="M75" s="66">
        <v>212</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74</v>
      </c>
      <c r="J77" s="79">
        <v>136</v>
      </c>
      <c r="K77" s="65">
        <v>190</v>
      </c>
      <c r="L77" s="65">
        <v>226</v>
      </c>
      <c r="M77" s="66">
        <v>252</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191</v>
      </c>
      <c r="J78" s="79">
        <v>355</v>
      </c>
      <c r="K78" s="65">
        <v>503</v>
      </c>
      <c r="L78" s="65">
        <v>591</v>
      </c>
      <c r="M78" s="66">
        <v>657</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386</v>
      </c>
      <c r="J80" s="83">
        <f t="shared" si="3"/>
        <v>731</v>
      </c>
      <c r="K80" s="70">
        <f t="shared" si="3"/>
        <v>1019</v>
      </c>
      <c r="L80" s="70">
        <f t="shared" si="3"/>
        <v>1215</v>
      </c>
      <c r="M80" s="71">
        <f t="shared" si="3"/>
        <v>1321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57</v>
      </c>
      <c r="G88" s="79">
        <v>118</v>
      </c>
      <c r="H88" s="65">
        <v>166</v>
      </c>
      <c r="I88" s="65">
        <v>205</v>
      </c>
      <c r="J88" s="66">
        <v>212</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64</v>
      </c>
      <c r="G89" s="79">
        <v>122</v>
      </c>
      <c r="H89" s="65">
        <v>160</v>
      </c>
      <c r="I89" s="65">
        <v>193</v>
      </c>
      <c r="J89" s="66">
        <v>200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191</v>
      </c>
      <c r="G90" s="79">
        <v>355</v>
      </c>
      <c r="H90" s="65">
        <v>503</v>
      </c>
      <c r="I90" s="65">
        <v>591</v>
      </c>
      <c r="J90" s="66">
        <v>657</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74</v>
      </c>
      <c r="G92" s="79">
        <v>136</v>
      </c>
      <c r="H92" s="65">
        <v>190</v>
      </c>
      <c r="I92" s="65">
        <v>226</v>
      </c>
      <c r="J92" s="66">
        <v>252</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386</v>
      </c>
      <c r="G96" s="83">
        <f t="shared" si="4"/>
        <v>731</v>
      </c>
      <c r="H96" s="70">
        <f t="shared" si="4"/>
        <v>1019</v>
      </c>
      <c r="I96" s="70">
        <f t="shared" si="4"/>
        <v>1215</v>
      </c>
      <c r="J96" s="71">
        <f t="shared" si="4"/>
        <v>1321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386</v>
      </c>
      <c r="J102" s="103">
        <v>731</v>
      </c>
      <c r="K102" s="97">
        <v>1019</v>
      </c>
      <c r="L102" s="97">
        <v>1215</v>
      </c>
      <c r="M102" s="98">
        <v>1321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386</v>
      </c>
      <c r="J107" s="82">
        <f t="shared" si="5"/>
        <v>731</v>
      </c>
      <c r="K107" s="70">
        <f t="shared" si="5"/>
        <v>1019</v>
      </c>
      <c r="L107" s="70">
        <f t="shared" si="5"/>
        <v>1215</v>
      </c>
      <c r="M107" s="71">
        <f t="shared" si="5"/>
        <v>1321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192</v>
      </c>
      <c r="J113" s="97">
        <v>384</v>
      </c>
      <c r="K113" s="97">
        <v>539</v>
      </c>
      <c r="L113" s="97">
        <v>656</v>
      </c>
      <c r="M113" s="98">
        <v>726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194</v>
      </c>
      <c r="J114" s="78">
        <v>347</v>
      </c>
      <c r="K114" s="65">
        <v>480</v>
      </c>
      <c r="L114" s="65">
        <v>559</v>
      </c>
      <c r="M114" s="66">
        <v>595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386</v>
      </c>
      <c r="J116" s="82">
        <f t="shared" si="6"/>
        <v>731</v>
      </c>
      <c r="K116" s="70">
        <f t="shared" si="6"/>
        <v>1019</v>
      </c>
      <c r="L116" s="70">
        <f t="shared" si="6"/>
        <v>1215</v>
      </c>
      <c r="M116" s="71">
        <f t="shared" si="6"/>
        <v>1321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1321</v>
      </c>
      <c r="D123" s="115">
        <v>1321</v>
      </c>
      <c r="E123" s="116">
        <f t="shared" si="8"/>
        <v>1</v>
      </c>
      <c r="F123" s="137"/>
      <c r="G123" s="241" t="s">
        <v>51</v>
      </c>
      <c r="H123" s="243"/>
      <c r="I123" s="117">
        <v>6</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1321</v>
      </c>
      <c r="D127" s="118">
        <f>+SUM(D121:D126)</f>
        <v>1321</v>
      </c>
      <c r="E127" s="119">
        <f t="shared" ref="E127" si="9">+IF(C127=0,"",(D127/C127))</f>
        <v>1</v>
      </c>
      <c r="F127" s="137"/>
      <c r="G127" s="246" t="s">
        <v>41</v>
      </c>
      <c r="H127" s="248"/>
      <c r="I127" s="120">
        <f>+SUM(I121:I126)</f>
        <v>6</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207</v>
      </c>
      <c r="J134" s="78">
        <v>191</v>
      </c>
      <c r="K134" s="78">
        <v>192</v>
      </c>
      <c r="L134" s="124">
        <v>145</v>
      </c>
      <c r="M134" s="125">
        <v>110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207</v>
      </c>
      <c r="J138" s="82">
        <f>+SUM(J132:J137)</f>
        <v>191</v>
      </c>
      <c r="K138" s="82">
        <f t="shared" ref="K138" si="11">+SUM(K132:K137)</f>
        <v>192</v>
      </c>
      <c r="L138" s="127">
        <f>+SUM(L132:L137)</f>
        <v>145</v>
      </c>
      <c r="M138" s="128">
        <f>+SUM(M132:M137)</f>
        <v>110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3</v>
      </c>
      <c r="G146" s="78">
        <v>1</v>
      </c>
      <c r="H146" s="78">
        <v>0</v>
      </c>
      <c r="I146" s="79">
        <v>2</v>
      </c>
      <c r="J146" s="78">
        <v>0</v>
      </c>
      <c r="K146" s="78">
        <v>0</v>
      </c>
      <c r="L146" s="124">
        <v>0</v>
      </c>
      <c r="M146" s="125">
        <v>13</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1</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2</v>
      </c>
      <c r="F150" s="81">
        <f t="shared" si="12"/>
        <v>3</v>
      </c>
      <c r="G150" s="82">
        <f t="shared" si="12"/>
        <v>2</v>
      </c>
      <c r="H150" s="82">
        <f t="shared" si="12"/>
        <v>0</v>
      </c>
      <c r="I150" s="83">
        <f t="shared" si="12"/>
        <v>2</v>
      </c>
      <c r="J150" s="82">
        <f>+SUM(J144:J149)</f>
        <v>0</v>
      </c>
      <c r="K150" s="82">
        <f t="shared" ref="K150" si="13">+SUM(K144:K149)</f>
        <v>0</v>
      </c>
      <c r="L150" s="127">
        <f>+SUM(L144:L149)</f>
        <v>0</v>
      </c>
      <c r="M150" s="128">
        <f>+SUM(M144:M149)</f>
        <v>13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1101</v>
      </c>
      <c r="C155" s="130">
        <f>+IFERROR((VLOOKUP(A155,Hoja2!$A$2:$I$1444,4,FALSE)),"")</f>
        <v>9933</v>
      </c>
      <c r="D155" s="169" t="str">
        <f>+IFERROR((VLOOKUP(A155,Hoja2!$A$2:$I$1444,5,FALSE)),"")</f>
        <v>UNIVERSIDAD NACIONAL DE COLOMBIA</v>
      </c>
      <c r="E155" s="169"/>
      <c r="F155" s="169"/>
      <c r="G155" s="170"/>
      <c r="H155" s="130" t="str">
        <f>+IFERROR((VLOOKUP(A155,Hoja2!$A$2:$I$1444,6,FALSE)),"")</f>
        <v>Cesar</v>
      </c>
      <c r="I155" s="130" t="str">
        <f>+IFERROR((VLOOKUP(A155,Hoja2!$A$2:$I$1444,7,FALSE)),"")</f>
        <v>Oficial</v>
      </c>
      <c r="J155" s="249" t="str">
        <f>+IFERROR((VLOOKUP(A155,Hoja2!$A$2:$I$1444,8,FALSE)),"")</f>
        <v>Universidad</v>
      </c>
      <c r="K155" s="250"/>
      <c r="L155" s="131">
        <f>+IFERROR((VLOOKUP(A155,Hoja2!$A$2:$I$1444,9,FALSE)),"")</f>
        <v>1321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1321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IMeGXXGlQDwqAl/4WFtsEbfq1OPMnsU1XXgNaZ5YGes7W91b3/HHQRY/r/wrLvsuU+jpqhu9ZM2bUi5XGK1DQ==" saltValue="++FUENoJM8XzD5PXkFwRh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