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A520863-9B13-49E8-AF18-0141D46D9D3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<sst xmlns="http://schemas.openxmlformats.org/spreadsheetml/2006/main" count="22315" uniqueCount="444">
  <si>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</si>
  <si>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</si>
  <si>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</si>
  <si>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</si>
  <si>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</si>
  <si>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</si>
  <si>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</si>
  <si>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</si>
  <si>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</si>
  <si>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</si>
  <si>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</si>
  <si>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</si>
  <si>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</si>
  <si>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</si>
  <si>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</si>
  <si>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</si>
  <si>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</si>
  <si>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</si>
  <si>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</si>
  <si>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</si>
  <si>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</si>
  <si>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</si>
  <si>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</si>
  <si>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</si>
  <si>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</si>
  <si>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</si>
  <si>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</si>
  <si>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</si>
  <si>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</si>
  <si>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</si>
  <si>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</si>
  <si>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</si>
  <si>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</si>
  <si>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</si>
  <si>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</si>
  <si>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</si>
  <si>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</si>
  <si>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</si>
  <si>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</si>
  <si>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</si>
  <si>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</si>
  <si>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</si>
  <si>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</si>
  <si>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</si>
  <si>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</si>
  <si>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</si>
  <si>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</si>
  <si>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</si>
  <si>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</si>
  <si>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</si>
  <si>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</si>
  <si>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</si>
  <si>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</si>
  <si>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</si>
  <si>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</si>
  <si>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</si>
  <si>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</si>
  <si>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</si>
  <si>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</si>
  <si>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</si>
  <si>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</si>
  <si>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</si>
  <si>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</si>
  <si>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</si>
  <si>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</si>
  <si>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</si>
  <si>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</si>
  <si>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</si>
  <si>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</si>
  <si>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</si>
  <si>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</si>
  <si>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</si>
  <si>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</si>
  <si>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</si>
  <si>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</si>
  <si>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</si>
  <si>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</si>
  <si>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</si>
  <si>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</si>
  <si>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</si>
  <si>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</si>
  <si>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</si>
  <si>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</si>
  <si>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</si>
  <si>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</si>
  <si>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</si>
  <si>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</si>
  <si>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</si>
  <si>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</si>
  <si>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</si>
  <si>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</si>
  <si>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</si>
  <si>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</si>
  <si>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</si>
  <si>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</si>
  <si>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</si>
  <si>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</si>
  <si>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</si>
  <si>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</si>
  <si>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</si>
  <si>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</si>
  <si>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</si>
  <si>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</si>
  <si>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</si>
  <si>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</si>
  <si>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</si>
  <si>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</si>
  <si>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</si>
  <si>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</si>
  <si>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</si>
  <si>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</si>
  <si>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</si>
  <si>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</si>
  <si>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</si>
  <si>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</si>
  <si>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</si>
  <si>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</si>
  <si>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</si>
  <si>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</si>
  <si>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</si>
  <si>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</si>
  <si>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</si>
  <si>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</si>
  <si>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</si>
  <si>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</si>
  <si>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</si>
  <si>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</si>
  <si>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</si>
  <si>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</si>
  <si>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</si>
  <si>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</si>
  <si>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</si>
  <si>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</si>
  <si>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</si>
  <si>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</si>
  <si>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</si>
  <si>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</si>
  <si>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</si>
  <si>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</si>
  <si>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</si>
  <si>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</si>
  <si>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</si>
  <si>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</si>
  <si>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</si>
  <si>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</si>
  <si>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</si>
  <si>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</si>
  <si>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</si>
  <si>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</si>
  <si>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</si>
  <si>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</si>
  <si>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</si>
  <si>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</si>
  <si>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</si>
  <si>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</si>
  <si>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</si>
  <si>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</si>
  <si>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</si>
  <si>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</si>
  <si>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</si>
  <si>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</si>
  <si>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</si>
  <si>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</si>
  <si>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</si>
  <si>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</si>
  <si>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</si>
  <si>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</si>
  <si>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</si>
  <si>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</si>
  <si>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</si>
  <si>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</si>
  <si>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</si>
  <si>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</si>
  <si>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</si>
  <si>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</si>
  <si>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</si>
  <si>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</si>
  <si>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</si>
  <si>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</si>
  <si>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</si>
  <si>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</si>
  <si>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</si>
  <si>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</si>
  <si>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</si>
  <si>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</si>
  <si>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</si>
  <si>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</si>
  <si>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</si>
  <si>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</si>
  <si>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</si>
  <si>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</si>
  <si>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</si>
  <si>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</si>
  <si>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</si>
  <si>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</si>
  <si>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</si>
  <si>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</si>
  <si>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</si>
  <si>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</si>
  <si>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</si>
  <si>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</si>
  <si>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</si>
  <si>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</si>
  <si>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</si>
  <si>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</si>
  <si>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</si>
  <si>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</si>
  <si>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</si>
  <si>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</si>
  <si>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</si>
  <si>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</si>
  <si>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</si>
  <si>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</si>
  <si>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</si>
  <si>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</si>
  <si>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</si>
  <si>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</si>
  <si>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</si>
  <si>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</si>
  <si>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</si>
  <si>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</si>
  <si>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</si>
  <si>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</si>
  <si>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</si>
  <si>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</si>
  <si>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</si>
  <si>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</si>
  <si>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</si>
  <si>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</si>
  <si>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</si>
  <si>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</si>
  <si>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</si>
  <si>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</si>
  <si>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</si>
  <si>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</si>
  <si>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</si>
  <si>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</si>
  <si>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</si>
  <si>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</si>
  <si>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</si>
  <si>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</si>
  <si>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</si>
  <si>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</si>
  <si>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</si>
  <si>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</si>
  <si>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</si>
  <si>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</si>
  <si>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</si>
  <si>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</si>
  <si>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</si>
  <si>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</si>
  <si>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</si>
  <si>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</si>
  <si>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</si>
  <si>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</si>
  <si>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</si>
  <si>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</si>
  <si>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</si>
  <si>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</si>
  <si>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</si>
  <si>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</si>
  <si>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</si>
  <si>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</si>
  <si>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</si>
  <si>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</si>
  <si>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</si>
  <si>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</si>
  <si>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</si>
  <si>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</si>
  <si>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</si>
  <si>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</si>
  <si>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</si>
  <si>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</si>
  <si>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</si>
  <si>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</si>
  <si>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</si>
  <si>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</si>
  <si>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</si>
  <si>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</si>
  <si>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</si>
  <si>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</si>
  <si>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</si>
  <si>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</si>
  <si>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</si>
  <si>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</si>
  <si>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</si>
  <si>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</si>
  <si>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</si>
  <si>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</si>
  <si>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</si>
  <si>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</si>
  <si>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</si>
  <si>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</si>
  <si>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</si>
  <si>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</si>
  <si>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</si>
  <si>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</si>
  <si>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</si>
  <si>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</si>
  <si>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</si>
  <si>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</si>
  <si>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</si>
  <si>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</si>
  <si>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</si>
  <si>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</si>
  <si>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</si>
  <si>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</si>
  <si>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</si>
  <si>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</si>
  <si>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</si>
  <si>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</si>
  <si>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</si>
  <si>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</si>
  <si>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</si>
  <si>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</si>
  <si>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</si>
  <si>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</si>
  <si>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</si>
  <si>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</si>
  <si>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</si>
  <si>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</si>
  <si>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</si>
  <si>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</si>
  <si>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</si>
  <si>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</si>
  <si>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</si>
  <si>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</si>
  <si>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</si>
  <si>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</si>
  <si>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</si>
  <si>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</si>
  <si>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</si>
  <si>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</si>
  <si>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</si>
  <si>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</si>
  <si>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</si>
  <si>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</si>
  <si>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</si>
  <si>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</si>
  <si>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</si>
  <si>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</si>
  <si>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</si>
  <si>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</si>
  <si>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</si>
  <si>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</si>
  <si>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</si>
  <si>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</si>
  <si>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</si>
  <si>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</si>
  <si>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</si>
  <si>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</si>
  <si>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</si>
  <si>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</si>
  <si>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</si>
  <si>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</si>
  <si>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</si>
  <si>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</si>
  <si>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</si>
  <si>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</si>
  <si>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</si>
  <si>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</si>
  <si>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</si>
  <si>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</si>
  <si>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</si>
  <si>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</si>
  <si>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</si>
  <si>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</si>
  <si>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</si>
  <si>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</si>
  <si>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</si>
  <si>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</si>
  <si>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</si>
  <si>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</si>
  <si>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</si>
  <si>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</si>
  <si>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</si>
  <si>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</si>
  <si>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</si>
  <si>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</si>
  <si>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</si>
  <si>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</si>
  <si>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</si>
  <si>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</si>
  <si>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</si>
  <si>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</si>
  <si>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</si>
  <si>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</si>
  <si>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</si>
  <si>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</si>
  <si>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</si>
  <si>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</si>
  <si>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</si>
  <si>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</si>
  <si>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</si>
  <si>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</si>
  <si>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</si>
  <si>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</si>
  <si>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</si>
  <si>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</si>
  <si>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</si>
  <si>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</si>
  <si>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</si>
  <si>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</si>
  <si>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</si>
  <si>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</si>
  <si>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</si>
  <si>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</si>
  <si>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</si>
  <si>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</si>
  <si>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</si>
  <si>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</si>
  <si>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</si>
  <si>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</si>
  <si>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</si>
  <si>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</si>
  <si>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</si>
  <si>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</si>
  <si>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</si>
  <si>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</si>
  <si>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</si>
  <si>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</si>
  <si>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</si>
  <si>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</si>
  <si>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</si>
  <si>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</si>
  <si>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</si>
  <si>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</si>
  <si>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</si>
  <si>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</si>
  <si>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</si>
  <si>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</si>
  <si>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</si>
  <si>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</si>
  <si>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</si>
  <si>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</si>
  <si>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</si>
  <si>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</si>
  <si>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</si>
  <si>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</si>
  <si>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</si>
  <si>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</si>
  <si>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</si>
  <si>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LÉRIDA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</si>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</sst>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LÉRIDA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73408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73408</v>
      </c>
      <c r="F12" s="141"/>
      <c r="G12" s="139" t="str">
        <f>+A10</f>
        <v>LÉRIDA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LÉRIDA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286</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271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15</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0.20074074074074075</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0.48099999999999998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2.1023125437981782E-3</v>
      </c>
      <c r="I30" s="25">
        <v>0.13167013167013167</v>
      </c>
      <c r="J30" s="26">
        <v>0.12350877192982457</v>
      </c>
      <c r="K30" s="26">
        <v>0.10541310541310542</v>
      </c>
      <c r="L30" s="26">
        <v>0.22173913043478261</v>
      </c>
      <c r="M30" s="27">
        <v>0.20074074074074075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159</v>
      </c>
      <c r="D39" s="39">
        <v>56</v>
      </c>
      <c r="E39" s="40">
        <v>0.3522012578616352</v>
      </c>
      <c r="F39" s="38">
        <v>223</v>
      </c>
      <c r="G39" s="39">
        <v>79</v>
      </c>
      <c r="H39" s="40">
        <v>0.35426008968609868</v>
      </c>
      <c r="I39" s="38">
        <v>190</v>
      </c>
      <c r="J39" s="39">
        <v>83</v>
      </c>
      <c r="K39" s="40">
        <v>0.43684210526315792</v>
      </c>
      <c r="L39" s="41">
        <v>212</v>
      </c>
      <c r="M39" s="42">
        <v>102</v>
      </c>
      <c r="N39" s="43">
        <v>0.48099999999999998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3</v>
      </c>
      <c r="I47" s="64">
        <v>190</v>
      </c>
      <c r="J47" s="65">
        <v>176</v>
      </c>
      <c r="K47" s="65">
        <v>148</v>
      </c>
      <c r="L47" s="65">
        <v>306</v>
      </c>
      <c r="M47" s="66">
        <v>286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0</v>
      </c>
      <c r="G48" s="68">
        <f t="shared" si="0"/>
        <v>0</v>
      </c>
      <c r="H48" s="69">
        <f t="shared" si="0"/>
        <v>3</v>
      </c>
      <c r="I48" s="69">
        <f t="shared" si="0"/>
        <v>190</v>
      </c>
      <c r="J48" s="70">
        <f t="shared" si="0"/>
        <v>176</v>
      </c>
      <c r="K48" s="70">
        <f t="shared" si="0"/>
        <v>148</v>
      </c>
      <c r="L48" s="70">
        <f t="shared" si="0"/>
        <v>306</v>
      </c>
      <c r="M48" s="71">
        <f>+SUM(M46:M47)</f>
        <v>286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3</v>
      </c>
      <c r="I53" s="61">
        <v>190</v>
      </c>
      <c r="J53" s="62">
        <v>176</v>
      </c>
      <c r="K53" s="62">
        <v>148</v>
      </c>
      <c r="L53" s="62">
        <v>306</v>
      </c>
      <c r="M53" s="63">
        <v>271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15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0</v>
      </c>
      <c r="G55" s="68">
        <f t="shared" si="1"/>
        <v>0</v>
      </c>
      <c r="H55" s="69">
        <f t="shared" si="1"/>
        <v>3</v>
      </c>
      <c r="I55" s="69">
        <f t="shared" si="1"/>
        <v>190</v>
      </c>
      <c r="J55" s="70">
        <f t="shared" si="1"/>
        <v>176</v>
      </c>
      <c r="K55" s="70">
        <f t="shared" si="1"/>
        <v>148</v>
      </c>
      <c r="L55" s="70">
        <f t="shared" si="1"/>
        <v>306</v>
      </c>
      <c r="M55" s="71">
        <f t="shared" si="1"/>
        <v>286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190</v>
      </c>
      <c r="J62" s="79">
        <v>176</v>
      </c>
      <c r="K62" s="65">
        <v>148</v>
      </c>
      <c r="L62" s="65">
        <v>306</v>
      </c>
      <c r="M62" s="66">
        <v>271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15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0</v>
      </c>
      <c r="G66" s="81">
        <f t="shared" si="2"/>
        <v>0</v>
      </c>
      <c r="H66" s="82">
        <f t="shared" si="2"/>
        <v>3</v>
      </c>
      <c r="I66" s="82">
        <f t="shared" si="2"/>
        <v>190</v>
      </c>
      <c r="J66" s="83">
        <f t="shared" si="2"/>
        <v>176</v>
      </c>
      <c r="K66" s="70">
        <f t="shared" si="2"/>
        <v>148</v>
      </c>
      <c r="L66" s="70">
        <f t="shared" si="2"/>
        <v>306</v>
      </c>
      <c r="M66" s="71">
        <f t="shared" si="2"/>
        <v>286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2</v>
      </c>
      <c r="I76" s="78">
        <v>190</v>
      </c>
      <c r="J76" s="79">
        <v>176</v>
      </c>
      <c r="K76" s="65">
        <v>148</v>
      </c>
      <c r="L76" s="65">
        <v>306</v>
      </c>
      <c r="M76" s="66">
        <v>286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0</v>
      </c>
      <c r="G80" s="81">
        <f t="shared" si="3"/>
        <v>0</v>
      </c>
      <c r="H80" s="82">
        <f t="shared" si="3"/>
        <v>3</v>
      </c>
      <c r="I80" s="82">
        <f t="shared" si="3"/>
        <v>190</v>
      </c>
      <c r="J80" s="83">
        <f t="shared" si="3"/>
        <v>176</v>
      </c>
      <c r="K80" s="70">
        <f t="shared" si="3"/>
        <v>148</v>
      </c>
      <c r="L80" s="70">
        <f t="shared" si="3"/>
        <v>306</v>
      </c>
      <c r="M80" s="71">
        <f t="shared" si="3"/>
        <v>286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190</v>
      </c>
      <c r="G89" s="79">
        <v>176</v>
      </c>
      <c r="H89" s="65">
        <v>148</v>
      </c>
      <c r="I89" s="65">
        <v>306</v>
      </c>
      <c r="J89" s="66">
        <v>286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190</v>
      </c>
      <c r="G96" s="83">
        <f t="shared" si="4"/>
        <v>176</v>
      </c>
      <c r="H96" s="70">
        <f t="shared" si="4"/>
        <v>148</v>
      </c>
      <c r="I96" s="70">
        <f t="shared" si="4"/>
        <v>306</v>
      </c>
      <c r="J96" s="71">
        <f t="shared" si="4"/>
        <v>286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190</v>
      </c>
      <c r="J103" s="78">
        <v>176</v>
      </c>
      <c r="K103" s="65">
        <v>148</v>
      </c>
      <c r="L103" s="65">
        <v>306</v>
      </c>
      <c r="M103" s="66">
        <v>286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0</v>
      </c>
      <c r="G107" s="81">
        <f t="shared" si="5"/>
        <v>0</v>
      </c>
      <c r="H107" s="82">
        <f t="shared" si="5"/>
        <v>3</v>
      </c>
      <c r="I107" s="82">
        <f t="shared" si="5"/>
        <v>190</v>
      </c>
      <c r="J107" s="82">
        <f t="shared" si="5"/>
        <v>176</v>
      </c>
      <c r="K107" s="70">
        <f t="shared" si="5"/>
        <v>148</v>
      </c>
      <c r="L107" s="70">
        <f t="shared" si="5"/>
        <v>306</v>
      </c>
      <c r="M107" s="71">
        <f t="shared" si="5"/>
        <v>286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2</v>
      </c>
      <c r="I113" s="109">
        <v>57</v>
      </c>
      <c r="J113" s="97">
        <v>54</v>
      </c>
      <c r="K113" s="97">
        <v>41</v>
      </c>
      <c r="L113" s="97">
        <v>91</v>
      </c>
      <c r="M113" s="98">
        <v>80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1</v>
      </c>
      <c r="I114" s="78">
        <v>133</v>
      </c>
      <c r="J114" s="78">
        <v>122</v>
      </c>
      <c r="K114" s="65">
        <v>107</v>
      </c>
      <c r="L114" s="65">
        <v>215</v>
      </c>
      <c r="M114" s="66">
        <v>206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0</v>
      </c>
      <c r="G116" s="81">
        <f t="shared" si="6"/>
        <v>0</v>
      </c>
      <c r="H116" s="82">
        <f t="shared" si="6"/>
        <v>3</v>
      </c>
      <c r="I116" s="82">
        <f t="shared" si="6"/>
        <v>190</v>
      </c>
      <c r="J116" s="82">
        <f t="shared" si="6"/>
        <v>176</v>
      </c>
      <c r="K116" s="70">
        <f t="shared" si="6"/>
        <v>148</v>
      </c>
      <c r="L116" s="70">
        <f t="shared" si="6"/>
        <v>306</v>
      </c>
      <c r="M116" s="71">
        <f t="shared" si="6"/>
        <v>286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271</v>
      </c>
      <c r="D123" s="115">
        <v>271</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15</v>
      </c>
      <c r="D124" s="115">
        <v>15</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286</v>
      </c>
      <c r="D127" s="118">
        <f>+SUM(D121:D126)</f>
        <v>286</v>
      </c>
      <c r="E127" s="119">
        <f t="shared" ref="E127" si="9">+IF(C127=0,"",(D127/C127))</f>
        <v>1</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39</v>
      </c>
      <c r="J134" s="78">
        <v>33</v>
      </c>
      <c r="K134" s="78">
        <v>29</v>
      </c>
      <c r="L134" s="124">
        <v>63</v>
      </c>
      <c r="M134" s="125">
        <v>46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39</v>
      </c>
      <c r="J138" s="82">
        <f>+SUM(J132:J137)</f>
        <v>33</v>
      </c>
      <c r="K138" s="82">
        <f t="shared" ref="K138" si="11">+SUM(K132:K137)</f>
        <v>29</v>
      </c>
      <c r="L138" s="127">
        <f>+SUM(L132:L137)</f>
        <v>63</v>
      </c>
      <c r="M138" s="128">
        <f>+SUM(M132:M137)</f>
        <v>47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1</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40</v>
      </c>
      <c r="D145" s="77">
        <v>9</v>
      </c>
      <c r="E145" s="77">
        <v>0</v>
      </c>
      <c r="F145" s="77">
        <v>1</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v>
      </c>
      <c r="D146" s="77">
        <v>1</v>
      </c>
      <c r="E146" s="77">
        <v>19</v>
      </c>
      <c r="F146" s="77">
        <v>1</v>
      </c>
      <c r="G146" s="78">
        <v>0</v>
      </c>
      <c r="H146" s="78">
        <v>0</v>
      </c>
      <c r="I146" s="79">
        <v>25</v>
      </c>
      <c r="J146" s="78">
        <v>27</v>
      </c>
      <c r="K146" s="78">
        <v>32</v>
      </c>
      <c r="L146" s="124">
        <v>22</v>
      </c>
      <c r="M146" s="125">
        <v>38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13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42</v>
      </c>
      <c r="D150" s="81">
        <f t="shared" ref="D150:I150" si="12">+SUM(D144:D149)</f>
        <v>10</v>
      </c>
      <c r="E150" s="81">
        <f t="shared" si="12"/>
        <v>23</v>
      </c>
      <c r="F150" s="81">
        <f t="shared" si="12"/>
        <v>3</v>
      </c>
      <c r="G150" s="82">
        <f t="shared" si="12"/>
        <v>0</v>
      </c>
      <c r="H150" s="82">
        <f t="shared" si="12"/>
        <v>1</v>
      </c>
      <c r="I150" s="83">
        <f t="shared" si="12"/>
        <v>26</v>
      </c>
      <c r="J150" s="82">
        <f>+SUM(J144:J149)</f>
        <v>27</v>
      </c>
      <c r="K150" s="82">
        <f t="shared" ref="K150" si="13">+SUM(K144:K149)</f>
        <v>32</v>
      </c>
      <c r="L150" s="127">
        <f>+SUM(L144:L149)</f>
        <v>22</v>
      </c>
      <c r="M150" s="128">
        <f>+SUM(M144:M149)</f>
        <v>51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2829</v>
      </c>
      <c r="C155" s="130">
        <f>+IFERROR((VLOOKUP(A155,Hoja2!$A$2:$I$1444,4,FALSE)),"")</f>
        <v>2829</v>
      </c>
      <c r="D155" s="169" t="str">
        <f>+IFERROR((VLOOKUP(A155,Hoja2!$A$2:$I$1444,5,FALSE)),"")</f>
        <v>CORPORACION UNIVERSITARIA MINUTO DE DIOS -UNIMINUTO-</v>
      </c>
      <c r="E155" s="169"/>
      <c r="F155" s="169"/>
      <c r="G155" s="170"/>
      <c r="H155" s="130" t="str">
        <f>+IFERROR((VLOOKUP(A155,Hoja2!$A$2:$I$1444,6,FALSE)),"")</f>
        <v>Bogotá, D.C.</v>
      </c>
      <c r="I155" s="130" t="str">
        <f>+IFERROR((VLOOKUP(A155,Hoja2!$A$2:$I$1444,7,FALSE)),"")</f>
        <v>Privado</v>
      </c>
      <c r="J155" s="249" t="str">
        <f>+IFERROR((VLOOKUP(A155,Hoja2!$A$2:$I$1444,8,FALSE)),"")</f>
        <v>Institución Universitaria/Escuela Tecnológica</v>
      </c>
      <c r="K155" s="250"/>
      <c r="L155" s="131">
        <f>+IFERROR((VLOOKUP(A155,Hoja2!$A$2:$I$1444,9,FALSE)),"")</f>
        <v>286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286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bQFvFek9S0RD4RF1Zoyuob42/qAQ1M0YqfbOl2a0INF2PkMBepYsq4NMmg7fpDKol2ZXHYqUgu8WzzB4Fvqbw==" saltValue="W8BVCqlk+6AfX4k0hWYj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